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ACILITY NOTES\2024 Rates\ADHC\"/>
    </mc:Choice>
  </mc:AlternateContent>
  <xr:revisionPtr revIDLastSave="0" documentId="13_ncr:1_{0BE8494C-C4CC-4F8B-B3F9-8053D70E39A0}" xr6:coauthVersionLast="47" xr6:coauthVersionMax="47" xr10:uidLastSave="{00000000-0000-0000-0000-000000000000}"/>
  <bookViews>
    <workbookView xWindow="-110" yWindow="-110" windowWidth="19420" windowHeight="10420" xr2:uid="{9B08AF70-F3CF-4D20-B2AE-9EDFAFEA92EC}"/>
  </bookViews>
  <sheets>
    <sheet name="ADHC 1-1-2024 Initial Rates" sheetId="1" r:id="rId1"/>
  </sheets>
  <definedNames>
    <definedName name="_xlnm.Print_Area" localSheetId="0">'ADHC 1-1-2024 Initial Rates'!$A$1:$M$58</definedName>
    <definedName name="_xlnm.Print_Titles" localSheetId="0">'ADHC 1-1-2024 Initial Rates'!$1:$2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G45" i="1" l="1"/>
  <c r="I45" i="1" s="1"/>
  <c r="J45" i="1"/>
  <c r="K45" i="1"/>
  <c r="L45" i="1"/>
  <c r="M45" i="1" l="1"/>
  <c r="G54" i="1"/>
  <c r="I54" i="1" s="1"/>
  <c r="J54" i="1"/>
  <c r="G46" i="1"/>
  <c r="I46" i="1"/>
  <c r="J46" i="1"/>
  <c r="G29" i="1"/>
  <c r="I29" i="1" s="1"/>
  <c r="K54" i="1" l="1"/>
  <c r="K46" i="1"/>
  <c r="L46" i="1" s="1"/>
  <c r="L54" i="1" l="1"/>
  <c r="M54" i="1" s="1"/>
  <c r="M46" i="1"/>
  <c r="J29" i="1" l="1"/>
  <c r="K29" i="1" s="1"/>
  <c r="L29" i="1" s="1"/>
  <c r="M29" i="1" l="1"/>
  <c r="G56" i="1"/>
  <c r="I56" i="1" s="1"/>
  <c r="J56" i="1"/>
  <c r="K56" i="1" s="1"/>
  <c r="L56" i="1" s="1"/>
  <c r="F15" i="1"/>
  <c r="F14" i="1"/>
  <c r="G14" i="1" s="1"/>
  <c r="I14" i="1" s="1"/>
  <c r="J14" i="1"/>
  <c r="K14" i="1" s="1"/>
  <c r="L14" i="1" s="1"/>
  <c r="M56" i="1" l="1"/>
  <c r="M14" i="1"/>
  <c r="G5" i="1"/>
  <c r="G6" i="1"/>
  <c r="G7" i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7" i="1"/>
  <c r="G48" i="1"/>
  <c r="G49" i="1"/>
  <c r="G50" i="1"/>
  <c r="G51" i="1"/>
  <c r="G52" i="1"/>
  <c r="G53" i="1"/>
  <c r="G55" i="1"/>
  <c r="G57" i="1"/>
  <c r="G58" i="1"/>
  <c r="G4" i="1"/>
  <c r="G3" i="1"/>
  <c r="J58" i="1" l="1"/>
  <c r="K58" i="1" s="1"/>
  <c r="J57" i="1"/>
  <c r="K57" i="1" s="1"/>
  <c r="J55" i="1"/>
  <c r="K55" i="1" s="1"/>
  <c r="J53" i="1"/>
  <c r="J52" i="1"/>
  <c r="J51" i="1"/>
  <c r="K51" i="1" s="1"/>
  <c r="J50" i="1"/>
  <c r="K50" i="1" s="1"/>
  <c r="J49" i="1"/>
  <c r="J48" i="1"/>
  <c r="J47" i="1"/>
  <c r="K47" i="1" s="1"/>
  <c r="J44" i="1"/>
  <c r="J43" i="1"/>
  <c r="J42" i="1"/>
  <c r="J41" i="1"/>
  <c r="K41" i="1" s="1"/>
  <c r="J40" i="1"/>
  <c r="K40" i="1" s="1"/>
  <c r="J39" i="1"/>
  <c r="J38" i="1"/>
  <c r="J37" i="1"/>
  <c r="K37" i="1" s="1"/>
  <c r="J36" i="1"/>
  <c r="J35" i="1"/>
  <c r="J34" i="1"/>
  <c r="J33" i="1"/>
  <c r="J32" i="1"/>
  <c r="K32" i="1" s="1"/>
  <c r="J31" i="1"/>
  <c r="K31" i="1" s="1"/>
  <c r="J30" i="1"/>
  <c r="J28" i="1"/>
  <c r="J27" i="1"/>
  <c r="K27" i="1" s="1"/>
  <c r="J26" i="1"/>
  <c r="K26" i="1" s="1"/>
  <c r="J25" i="1"/>
  <c r="J24" i="1"/>
  <c r="J23" i="1"/>
  <c r="J22" i="1"/>
  <c r="K22" i="1" s="1"/>
  <c r="J21" i="1"/>
  <c r="K21" i="1" s="1"/>
  <c r="J20" i="1"/>
  <c r="K20" i="1" s="1"/>
  <c r="J19" i="1"/>
  <c r="J18" i="1"/>
  <c r="J17" i="1"/>
  <c r="J16" i="1"/>
  <c r="J15" i="1"/>
  <c r="J13" i="1"/>
  <c r="K13" i="1" s="1"/>
  <c r="J12" i="1"/>
  <c r="J11" i="1"/>
  <c r="J10" i="1"/>
  <c r="J9" i="1"/>
  <c r="K9" i="1" s="1"/>
  <c r="J8" i="1"/>
  <c r="J7" i="1"/>
  <c r="J6" i="1"/>
  <c r="J5" i="1"/>
  <c r="K5" i="1" s="1"/>
  <c r="J4" i="1"/>
  <c r="K4" i="1" s="1"/>
  <c r="J3" i="1"/>
  <c r="L21" i="1" l="1"/>
  <c r="L5" i="1"/>
  <c r="L9" i="1"/>
  <c r="L22" i="1"/>
  <c r="L31" i="1"/>
  <c r="L37" i="1"/>
  <c r="L50" i="1"/>
  <c r="L51" i="1"/>
  <c r="L47" i="1"/>
  <c r="L32" i="1"/>
  <c r="L20" i="1"/>
  <c r="L26" i="1"/>
  <c r="L27" i="1"/>
  <c r="L40" i="1"/>
  <c r="L55" i="1"/>
  <c r="L41" i="1"/>
  <c r="L57" i="1"/>
  <c r="L13" i="1"/>
  <c r="L4" i="1"/>
  <c r="L58" i="1"/>
  <c r="I57" i="1"/>
  <c r="I3" i="1"/>
  <c r="I15" i="1"/>
  <c r="I10" i="1"/>
  <c r="I55" i="1"/>
  <c r="I40" i="1"/>
  <c r="M40" i="1" s="1"/>
  <c r="I23" i="1"/>
  <c r="I52" i="1"/>
  <c r="I38" i="1"/>
  <c r="I30" i="1"/>
  <c r="I47" i="1"/>
  <c r="I11" i="1"/>
  <c r="I7" i="1"/>
  <c r="I17" i="1"/>
  <c r="I12" i="1"/>
  <c r="I18" i="1"/>
  <c r="I6" i="1"/>
  <c r="K8" i="1"/>
  <c r="L8" i="1" s="1"/>
  <c r="I35" i="1"/>
  <c r="I22" i="1"/>
  <c r="I13" i="1"/>
  <c r="I42" i="1"/>
  <c r="I8" i="1"/>
  <c r="K25" i="1"/>
  <c r="L25" i="1" s="1"/>
  <c r="I51" i="1"/>
  <c r="I28" i="1"/>
  <c r="I16" i="1"/>
  <c r="K36" i="1"/>
  <c r="L36" i="1" s="1"/>
  <c r="K44" i="1"/>
  <c r="L44" i="1" s="1"/>
  <c r="K19" i="1"/>
  <c r="L19" i="1" s="1"/>
  <c r="I50" i="1"/>
  <c r="I21" i="1"/>
  <c r="I25" i="1"/>
  <c r="I48" i="1"/>
  <c r="I27" i="1"/>
  <c r="I44" i="1"/>
  <c r="I19" i="1"/>
  <c r="I32" i="1"/>
  <c r="M32" i="1" s="1"/>
  <c r="I41" i="1"/>
  <c r="I4" i="1"/>
  <c r="I5" i="1"/>
  <c r="K6" i="1"/>
  <c r="L6" i="1" s="1"/>
  <c r="I9" i="1"/>
  <c r="K10" i="1"/>
  <c r="L10" i="1" s="1"/>
  <c r="I26" i="1"/>
  <c r="I31" i="1"/>
  <c r="M31" i="1" s="1"/>
  <c r="I37" i="1"/>
  <c r="I49" i="1"/>
  <c r="I36" i="1"/>
  <c r="K16" i="1"/>
  <c r="L16" i="1" s="1"/>
  <c r="I20" i="1"/>
  <c r="M20" i="1" s="1"/>
  <c r="I33" i="1"/>
  <c r="I58" i="1"/>
  <c r="K23" i="1"/>
  <c r="L23" i="1" s="1"/>
  <c r="K42" i="1"/>
  <c r="L42" i="1" s="1"/>
  <c r="I43" i="1"/>
  <c r="K52" i="1"/>
  <c r="L52" i="1" s="1"/>
  <c r="I53" i="1"/>
  <c r="K28" i="1"/>
  <c r="L28" i="1" s="1"/>
  <c r="K7" i="1"/>
  <c r="L7" i="1" s="1"/>
  <c r="K12" i="1"/>
  <c r="L12" i="1" s="1"/>
  <c r="K18" i="1"/>
  <c r="L18" i="1" s="1"/>
  <c r="I24" i="1"/>
  <c r="K34" i="1"/>
  <c r="L34" i="1" s="1"/>
  <c r="K39" i="1"/>
  <c r="L39" i="1" s="1"/>
  <c r="K49" i="1"/>
  <c r="L49" i="1" s="1"/>
  <c r="K15" i="1"/>
  <c r="L15" i="1" s="1"/>
  <c r="K17" i="1"/>
  <c r="L17" i="1" s="1"/>
  <c r="K33" i="1"/>
  <c r="L33" i="1" s="1"/>
  <c r="I34" i="1"/>
  <c r="K38" i="1"/>
  <c r="L38" i="1" s="1"/>
  <c r="I39" i="1"/>
  <c r="K48" i="1"/>
  <c r="L48" i="1" s="1"/>
  <c r="K3" i="1"/>
  <c r="L3" i="1" s="1"/>
  <c r="K11" i="1"/>
  <c r="L11" i="1" s="1"/>
  <c r="K24" i="1"/>
  <c r="L24" i="1" s="1"/>
  <c r="K30" i="1"/>
  <c r="L30" i="1" s="1"/>
  <c r="K35" i="1"/>
  <c r="L35" i="1" s="1"/>
  <c r="K43" i="1"/>
  <c r="L43" i="1" s="1"/>
  <c r="K53" i="1"/>
  <c r="L53" i="1" s="1"/>
  <c r="M5" i="1" l="1"/>
  <c r="M21" i="1"/>
  <c r="M22" i="1"/>
  <c r="M9" i="1"/>
  <c r="M50" i="1"/>
  <c r="M58" i="1"/>
  <c r="M4" i="1"/>
  <c r="M55" i="1"/>
  <c r="M41" i="1"/>
  <c r="M51" i="1"/>
  <c r="M57" i="1"/>
  <c r="M37" i="1"/>
  <c r="M8" i="1"/>
  <c r="M13" i="1"/>
  <c r="M27" i="1"/>
  <c r="M47" i="1"/>
  <c r="M26" i="1"/>
  <c r="M36" i="1"/>
  <c r="M25" i="1"/>
  <c r="M6" i="1"/>
  <c r="M42" i="1"/>
  <c r="M34" i="1"/>
  <c r="M18" i="1"/>
  <c r="M12" i="1"/>
  <c r="M10" i="1"/>
  <c r="M35" i="1"/>
  <c r="M43" i="1"/>
  <c r="M53" i="1"/>
  <c r="M19" i="1"/>
  <c r="M7" i="1"/>
  <c r="M23" i="1"/>
  <c r="M44" i="1"/>
  <c r="M30" i="1"/>
  <c r="M39" i="1"/>
  <c r="M3" i="1"/>
  <c r="M48" i="1"/>
  <c r="M28" i="1"/>
  <c r="M38" i="1"/>
  <c r="M16" i="1"/>
  <c r="M24" i="1"/>
  <c r="M11" i="1"/>
  <c r="M15" i="1"/>
  <c r="M52" i="1"/>
  <c r="M17" i="1"/>
  <c r="M49" i="1"/>
  <c r="M33" i="1"/>
</calcChain>
</file>

<file path=xl/sharedStrings.xml><?xml version="1.0" encoding="utf-8"?>
<sst xmlns="http://schemas.openxmlformats.org/spreadsheetml/2006/main" count="182" uniqueCount="125">
  <si>
    <t>Organization</t>
  </si>
  <si>
    <t>LOC CODE</t>
  </si>
  <si>
    <t>Name</t>
  </si>
  <si>
    <t>Date</t>
  </si>
  <si>
    <t>Operating Per Diem</t>
  </si>
  <si>
    <t>Operating + Capital Rate</t>
  </si>
  <si>
    <t>Combined Rate Ceiling</t>
  </si>
  <si>
    <t>Lower of Rate or Ceiling</t>
  </si>
  <si>
    <t>1.5% Add-On</t>
  </si>
  <si>
    <t>1% add-on</t>
  </si>
  <si>
    <t>700235653</t>
  </si>
  <si>
    <t>03</t>
  </si>
  <si>
    <t>Amsterdam Nursing Home Corp (amsterdam House)</t>
  </si>
  <si>
    <t>700031954</t>
  </si>
  <si>
    <t>04</t>
  </si>
  <si>
    <t>Bainbridge Nursing And Rehabilitation Center</t>
  </si>
  <si>
    <t>592130153</t>
  </si>
  <si>
    <t>Bethel Nursing and Rehabilitation Center</t>
  </si>
  <si>
    <t>515731853</t>
  </si>
  <si>
    <t>Brookside Multicare Nursing Center</t>
  </si>
  <si>
    <t>700136454</t>
  </si>
  <si>
    <t>Bushwick Center for Rehabilitation and Health Care</t>
  </si>
  <si>
    <t>700136453</t>
  </si>
  <si>
    <t>322730453</t>
  </si>
  <si>
    <t>Charles T Sitrin Health Care Center Inc</t>
  </si>
  <si>
    <t>295231053</t>
  </si>
  <si>
    <t>Cold Spring Hills Center for Nursing and Rehabilitation</t>
  </si>
  <si>
    <t>110130663</t>
  </si>
  <si>
    <t>Cortland Regional Nursing and Rehabilitation Center</t>
  </si>
  <si>
    <t>262330057</t>
  </si>
  <si>
    <t>Crouse Community Center Inc (New Unit)</t>
  </si>
  <si>
    <t>262330056</t>
  </si>
  <si>
    <t>06</t>
  </si>
  <si>
    <t>Crouse Community Center Inc</t>
  </si>
  <si>
    <t>700138053</t>
  </si>
  <si>
    <t>Dr Susan Smith Mckinney Nursing and Rehabilitation Center</t>
  </si>
  <si>
    <t>532030253</t>
  </si>
  <si>
    <t>Elderwood at Waverly</t>
  </si>
  <si>
    <t>700337553</t>
  </si>
  <si>
    <t>Fairview Nursing Care Center Inc</t>
  </si>
  <si>
    <t>212430053</t>
  </si>
  <si>
    <t>Foltsbrook Center for Nursing and Rehabilitation</t>
  </si>
  <si>
    <t>572430253</t>
  </si>
  <si>
    <t>Fort Hudson Nursing Center Inc</t>
  </si>
  <si>
    <t>700180854</t>
  </si>
  <si>
    <t>Four Seasons Nursing and Rehabilitation Center</t>
  </si>
  <si>
    <t>700180853</t>
  </si>
  <si>
    <t>700340253</t>
  </si>
  <si>
    <t>Franklin Center for Rehabilitation and Nursing</t>
  </si>
  <si>
    <t>435030553</t>
  </si>
  <si>
    <t>Friedwald Center for Rehabilitation &amp; Nursing LLC</t>
  </si>
  <si>
    <t>515330753</t>
  </si>
  <si>
    <t>Gurwin Jewish Nursing and Rehabilitation Center</t>
  </si>
  <si>
    <t>295130653</t>
  </si>
  <si>
    <t>Highfield Gardens Care Center of Great Neck</t>
  </si>
  <si>
    <t>275030453</t>
  </si>
  <si>
    <t>Jewish Home &amp; Infirmary Of Rochester Ny Inc</t>
  </si>
  <si>
    <t>330130953</t>
  </si>
  <si>
    <t>Jewish Home Of Central New York</t>
  </si>
  <si>
    <t>515131053</t>
  </si>
  <si>
    <t>Long Island State Veterans Home</t>
  </si>
  <si>
    <t>515432153</t>
  </si>
  <si>
    <t>Maria Regina Residence Inc</t>
  </si>
  <si>
    <t>322730553</t>
  </si>
  <si>
    <t>MVHS Rehabilitation and Nursing Center</t>
  </si>
  <si>
    <t>435330153</t>
  </si>
  <si>
    <t>Northern Metropolitan Residential Health Care Facility Inc</t>
  </si>
  <si>
    <t>320231753</t>
  </si>
  <si>
    <t>Oneida Center for Rehabilitation and Nursing</t>
  </si>
  <si>
    <t>700139154</t>
  </si>
  <si>
    <t>Palm Gardens Care Center LLC</t>
  </si>
  <si>
    <t>700139153</t>
  </si>
  <si>
    <t>090130453</t>
  </si>
  <si>
    <t>Plattsburgh Rehabilitation and Nursing Center</t>
  </si>
  <si>
    <t>322730353</t>
  </si>
  <si>
    <t>Presbyterian Home For Central New York Inc</t>
  </si>
  <si>
    <t>140430053</t>
  </si>
  <si>
    <t>Schofield Residence</t>
  </si>
  <si>
    <t>370231253</t>
  </si>
  <si>
    <t>Seneca Hill Manor Inc</t>
  </si>
  <si>
    <t>700038453</t>
  </si>
  <si>
    <t>Split Rock Rehabilitation and Health Care Center</t>
  </si>
  <si>
    <t>275730053</t>
  </si>
  <si>
    <t>St Anns Community (Aged)</t>
  </si>
  <si>
    <t>370230953</t>
  </si>
  <si>
    <t>St Luke Residential Health Care Facility Inc</t>
  </si>
  <si>
    <t>700330053</t>
  </si>
  <si>
    <t>St Marys Hospital For Children Inc</t>
  </si>
  <si>
    <t>030330753</t>
  </si>
  <si>
    <t>Susquehanna Nursing &amp; Rehabilitation Center LLC</t>
  </si>
  <si>
    <t>210130253</t>
  </si>
  <si>
    <t>The Grand Rehabilitation and Nursing at Mohawk</t>
  </si>
  <si>
    <t>130230953</t>
  </si>
  <si>
    <t>The Grand Rehabilitation and Nursing at River Valley</t>
  </si>
  <si>
    <t>320131053</t>
  </si>
  <si>
    <t>The Grand Rehabilitation and Nursing at Rome</t>
  </si>
  <si>
    <t>515732054</t>
  </si>
  <si>
    <t>The Hamlet Rehabilitation and Healthcare Center at Nesconset</t>
  </si>
  <si>
    <t>515732055</t>
  </si>
  <si>
    <t>05</t>
  </si>
  <si>
    <t>700234053</t>
  </si>
  <si>
    <t>The New Jewish Home, Manhattan</t>
  </si>
  <si>
    <t>590330953</t>
  </si>
  <si>
    <t>The Wartburg Home</t>
  </si>
  <si>
    <t>575030153</t>
  </si>
  <si>
    <t>Washington Center for Rehabilitation and Healthcare</t>
  </si>
  <si>
    <t>280100163</t>
  </si>
  <si>
    <t>Wilkinson Residential Health Care Facility</t>
  </si>
  <si>
    <t>590731953</t>
  </si>
  <si>
    <t>Yonkers Gardens Center for Nursing and Rehabilitation</t>
  </si>
  <si>
    <t>7.5% add -on</t>
  </si>
  <si>
    <t>January 1, 2024 ADHC Initial Rates</t>
  </si>
  <si>
    <t>Capital with 5% capital reduction</t>
  </si>
  <si>
    <t>Initial Jan 1, 2024 Rate</t>
  </si>
  <si>
    <t>582000063</t>
  </si>
  <si>
    <t>Wayne Health Care/Newark-Wayne</t>
  </si>
  <si>
    <t>700138054</t>
  </si>
  <si>
    <t>130230653</t>
  </si>
  <si>
    <t>Lutheran Center at Poughkeepsie Inc</t>
  </si>
  <si>
    <t>102330204</t>
  </si>
  <si>
    <t>The Grand Rehabilitation and Nursing at Barnwell</t>
  </si>
  <si>
    <t>212430153</t>
  </si>
  <si>
    <t>Valley Health Services Inc</t>
  </si>
  <si>
    <t>The Baptist Home at Brookmeade</t>
  </si>
  <si>
    <t>132730153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</si>
</sst>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wrapText="1"/>
    </xf>
    <xf numFmtId="0" fontId="3" fillId="0" borderId="0" xfId="1" applyNumberFormat="1" applyFont="1" applyFill="1" applyBorder="1" applyAlignment="1"/>
    <xf numFmtId="14" fontId="3" fillId="0" borderId="0" xfId="1" applyNumberFormat="1" applyFont="1" applyFill="1" applyBorder="1" applyAlignment="1"/>
    <xf numFmtId="2" fontId="3" fillId="0" borderId="0" xfId="1" applyNumberFormat="1" applyFont="1" applyFill="1" applyBorder="1" applyAlignment="1"/>
    <xf numFmtId="0" fontId="3" fillId="0" borderId="0" xfId="1" quotePrefix="1" applyNumberFormat="1" applyFont="1" applyFill="1" applyBorder="1" applyAlignment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0" xfId="0" applyFill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Normal 2" xfId="1" xr:uid="{438BD925-CEE1-4767-A4B2-C27E33A41A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BE0-E395-4D4B-A42C-08CFEDE7BC02}">
  <sheetPr>
    <pageSetUpPr fitToPage="1"/>
  </sheetPr>
  <dimension ref="A1:M58"/>
  <sheetViews>
    <sheetView tabSelected="1" zoomScale="85" zoomScaleNormal="85" workbookViewId="0">
      <pane ySplit="2" topLeftCell="A3" activePane="bottomLeft" state="frozen"/>
      <selection pane="bottomLeft" activeCell="C8" sqref="C8"/>
    </sheetView>
  </sheetViews>
  <sheetFormatPr defaultRowHeight="14.5" x14ac:dyDescent="0.35"/>
  <cols>
    <col min="1" max="1" width="12.7265625" customWidth="1"/>
    <col min="2" max="2" width="5.54296875" bestFit="1" customWidth="1"/>
    <col min="3" max="3" width="70.453125" bestFit="1" customWidth="1"/>
    <col min="4" max="4" width="8.26953125" bestFit="1" customWidth="1"/>
    <col min="5" max="7" width="9.54296875" customWidth="1"/>
    <col min="8" max="8" width="9.81640625" customWidth="1"/>
    <col min="9" max="9" width="8.453125" customWidth="1"/>
    <col min="10" max="10" width="8.54296875" customWidth="1"/>
    <col min="11" max="11" width="7.7265625" customWidth="1"/>
    <col min="12" max="12" width="8.54296875" customWidth="1"/>
    <col min="13" max="13" width="8.1796875" customWidth="1"/>
  </cols>
  <sheetData>
    <row r="1" spans="1:13" ht="21.5" thickBot="1" x14ac:dyDescent="0.55000000000000004">
      <c r="A1" s="9" t="s">
        <v>111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</row>
    <row r="2" spans="1:13" ht="58.5" thickBot="1" x14ac:dyDescent="0.4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112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110</v>
      </c>
      <c r="M2" s="1" t="s">
        <v>113</v>
      </c>
    </row>
    <row r="3" spans="1:13" x14ac:dyDescent="0.35">
      <c r="A3" s="2" t="s">
        <v>10</v>
      </c>
      <c r="B3" s="2" t="s">
        <v>11</v>
      </c>
      <c r="C3" s="2" t="s">
        <v>12</v>
      </c>
      <c r="D3" s="3">
        <v>45292</v>
      </c>
      <c r="E3" s="2">
        <v>126.13</v>
      </c>
      <c r="F3" s="4">
        <v>9.83</v>
      </c>
      <c r="G3" s="4">
        <f>+E3+F3</f>
        <v>135.96</v>
      </c>
      <c r="H3" s="2">
        <v>147.36000000000001</v>
      </c>
      <c r="I3" s="2">
        <f t="shared" ref="I3:I58" si="0">IF(G3&lt;H3,G3,H3)</f>
        <v>135.96</v>
      </c>
      <c r="J3" s="4">
        <f t="shared" ref="J3:J34" si="1">ROUND(+E3*0.015,2)</f>
        <v>1.89</v>
      </c>
      <c r="K3" s="4">
        <f t="shared" ref="K3:K34" si="2">ROUND((+E3+J3)*0.01,2)</f>
        <v>1.28</v>
      </c>
      <c r="L3" s="4">
        <f t="shared" ref="L3:L34" si="3">ROUND(+(E3+J3+K3)*0.075,2)</f>
        <v>9.6999999999999993</v>
      </c>
      <c r="M3" s="8">
        <f t="shared" ref="M3:M58" si="4">SUM(I3:L3)</f>
        <v>148.82999999999998</v>
      </c>
    </row>
    <row r="4" spans="1:13" x14ac:dyDescent="0.35">
      <c r="A4" s="2" t="s">
        <v>13</v>
      </c>
      <c r="B4" s="2" t="s">
        <v>14</v>
      </c>
      <c r="C4" s="2" t="s">
        <v>15</v>
      </c>
      <c r="D4" s="3">
        <v>45292</v>
      </c>
      <c r="E4" s="2">
        <v>91.55</v>
      </c>
      <c r="F4" s="4">
        <v>1.25</v>
      </c>
      <c r="G4" s="4">
        <f>+E4+F4</f>
        <v>92.8</v>
      </c>
      <c r="H4" s="2">
        <v>127.85</v>
      </c>
      <c r="I4" s="2">
        <f t="shared" si="0"/>
        <v>92.8</v>
      </c>
      <c r="J4" s="4">
        <f t="shared" si="1"/>
        <v>1.37</v>
      </c>
      <c r="K4" s="4">
        <f t="shared" si="2"/>
        <v>0.93</v>
      </c>
      <c r="L4" s="4">
        <f t="shared" si="3"/>
        <v>7.04</v>
      </c>
      <c r="M4" s="8">
        <f t="shared" si="4"/>
        <v>102.14000000000001</v>
      </c>
    </row>
    <row r="5" spans="1:13" x14ac:dyDescent="0.35">
      <c r="A5" s="2" t="s">
        <v>16</v>
      </c>
      <c r="B5" s="2" t="s">
        <v>11</v>
      </c>
      <c r="C5" s="2" t="s">
        <v>17</v>
      </c>
      <c r="D5" s="3">
        <v>45292</v>
      </c>
      <c r="E5" s="2">
        <v>122.78</v>
      </c>
      <c r="F5" s="4">
        <v>2.64</v>
      </c>
      <c r="G5" s="4">
        <f t="shared" ref="G5:G58" si="5">+E5+F5</f>
        <v>125.42</v>
      </c>
      <c r="H5" s="2">
        <v>127.63</v>
      </c>
      <c r="I5" s="2">
        <f t="shared" si="0"/>
        <v>125.42</v>
      </c>
      <c r="J5" s="4">
        <f t="shared" si="1"/>
        <v>1.84</v>
      </c>
      <c r="K5" s="4">
        <f t="shared" si="2"/>
        <v>1.25</v>
      </c>
      <c r="L5" s="4">
        <f t="shared" si="3"/>
        <v>9.44</v>
      </c>
      <c r="M5" s="8">
        <f t="shared" si="4"/>
        <v>137.94999999999999</v>
      </c>
    </row>
    <row r="6" spans="1:13" x14ac:dyDescent="0.35">
      <c r="A6" s="2" t="s">
        <v>18</v>
      </c>
      <c r="B6" s="2" t="s">
        <v>11</v>
      </c>
      <c r="C6" s="2" t="s">
        <v>19</v>
      </c>
      <c r="D6" s="3">
        <v>45292</v>
      </c>
      <c r="E6" s="2">
        <v>119.77</v>
      </c>
      <c r="F6" s="4">
        <v>8.26</v>
      </c>
      <c r="G6" s="4">
        <f t="shared" si="5"/>
        <v>128.03</v>
      </c>
      <c r="H6" s="2">
        <v>128.15</v>
      </c>
      <c r="I6" s="2">
        <f t="shared" si="0"/>
        <v>128.03</v>
      </c>
      <c r="J6" s="4">
        <f t="shared" si="1"/>
        <v>1.8</v>
      </c>
      <c r="K6" s="4">
        <f t="shared" si="2"/>
        <v>1.22</v>
      </c>
      <c r="L6" s="4">
        <f t="shared" si="3"/>
        <v>9.2100000000000009</v>
      </c>
      <c r="M6" s="8">
        <f t="shared" si="4"/>
        <v>140.26000000000002</v>
      </c>
    </row>
    <row r="7" spans="1:13" x14ac:dyDescent="0.35">
      <c r="A7" s="2" t="s">
        <v>20</v>
      </c>
      <c r="B7" s="2" t="s">
        <v>14</v>
      </c>
      <c r="C7" s="2" t="s">
        <v>21</v>
      </c>
      <c r="D7" s="3">
        <v>45292</v>
      </c>
      <c r="E7" s="2">
        <v>102.67</v>
      </c>
      <c r="F7" s="4">
        <v>14.69</v>
      </c>
      <c r="G7" s="4">
        <f t="shared" si="5"/>
        <v>117.36</v>
      </c>
      <c r="H7" s="2">
        <v>137.22999999999999</v>
      </c>
      <c r="I7" s="2">
        <f t="shared" si="0"/>
        <v>117.36</v>
      </c>
      <c r="J7" s="4">
        <f t="shared" si="1"/>
        <v>1.54</v>
      </c>
      <c r="K7" s="4">
        <f t="shared" si="2"/>
        <v>1.04</v>
      </c>
      <c r="L7" s="4">
        <f t="shared" si="3"/>
        <v>7.89</v>
      </c>
      <c r="M7" s="8">
        <f t="shared" si="4"/>
        <v>127.83000000000001</v>
      </c>
    </row>
    <row r="8" spans="1:13" x14ac:dyDescent="0.35">
      <c r="A8" s="2" t="s">
        <v>22</v>
      </c>
      <c r="B8" s="2" t="s">
        <v>11</v>
      </c>
      <c r="C8" s="2" t="s">
        <v>21</v>
      </c>
      <c r="D8" s="3">
        <v>45292</v>
      </c>
      <c r="E8" s="2">
        <v>84.72</v>
      </c>
      <c r="F8" s="4">
        <v>12.07</v>
      </c>
      <c r="G8" s="4">
        <f t="shared" si="5"/>
        <v>96.789999999999992</v>
      </c>
      <c r="H8" s="2">
        <v>137.22999999999999</v>
      </c>
      <c r="I8" s="2">
        <f t="shared" si="0"/>
        <v>96.789999999999992</v>
      </c>
      <c r="J8" s="4">
        <f t="shared" si="1"/>
        <v>1.27</v>
      </c>
      <c r="K8" s="4">
        <f t="shared" si="2"/>
        <v>0.86</v>
      </c>
      <c r="L8" s="4">
        <f t="shared" si="3"/>
        <v>6.51</v>
      </c>
      <c r="M8" s="8">
        <f t="shared" si="4"/>
        <v>105.42999999999999</v>
      </c>
    </row>
    <row r="9" spans="1:13" x14ac:dyDescent="0.35">
      <c r="A9" s="2" t="s">
        <v>23</v>
      </c>
      <c r="B9" s="2" t="s">
        <v>11</v>
      </c>
      <c r="C9" s="2" t="s">
        <v>24</v>
      </c>
      <c r="D9" s="3">
        <v>45292</v>
      </c>
      <c r="E9" s="2">
        <v>88.31</v>
      </c>
      <c r="F9" s="4">
        <v>4.42</v>
      </c>
      <c r="G9" s="4">
        <f t="shared" si="5"/>
        <v>92.73</v>
      </c>
      <c r="H9" s="2">
        <v>100.39</v>
      </c>
      <c r="I9" s="2">
        <f t="shared" si="0"/>
        <v>92.73</v>
      </c>
      <c r="J9" s="4">
        <f t="shared" si="1"/>
        <v>1.32</v>
      </c>
      <c r="K9" s="4">
        <f t="shared" si="2"/>
        <v>0.9</v>
      </c>
      <c r="L9" s="4">
        <f t="shared" si="3"/>
        <v>6.79</v>
      </c>
      <c r="M9" s="8">
        <f t="shared" si="4"/>
        <v>101.74000000000001</v>
      </c>
    </row>
    <row r="10" spans="1:13" x14ac:dyDescent="0.35">
      <c r="A10" s="2" t="s">
        <v>25</v>
      </c>
      <c r="B10" s="2" t="s">
        <v>11</v>
      </c>
      <c r="C10" s="2" t="s">
        <v>26</v>
      </c>
      <c r="D10" s="3">
        <v>45292</v>
      </c>
      <c r="E10" s="2">
        <v>133.4</v>
      </c>
      <c r="F10" s="4">
        <v>6.45</v>
      </c>
      <c r="G10" s="4">
        <f t="shared" si="5"/>
        <v>139.85</v>
      </c>
      <c r="H10" s="2">
        <v>140.69</v>
      </c>
      <c r="I10" s="2">
        <f t="shared" si="0"/>
        <v>139.85</v>
      </c>
      <c r="J10" s="4">
        <f t="shared" si="1"/>
        <v>2</v>
      </c>
      <c r="K10" s="4">
        <f t="shared" si="2"/>
        <v>1.35</v>
      </c>
      <c r="L10" s="4">
        <f t="shared" si="3"/>
        <v>10.26</v>
      </c>
      <c r="M10" s="8">
        <f t="shared" si="4"/>
        <v>153.45999999999998</v>
      </c>
    </row>
    <row r="11" spans="1:13" x14ac:dyDescent="0.35">
      <c r="A11" s="2" t="s">
        <v>27</v>
      </c>
      <c r="B11" s="2" t="s">
        <v>11</v>
      </c>
      <c r="C11" s="2" t="s">
        <v>28</v>
      </c>
      <c r="D11" s="3">
        <v>45292</v>
      </c>
      <c r="E11" s="2">
        <v>402.64</v>
      </c>
      <c r="F11" s="4">
        <v>9.14</v>
      </c>
      <c r="G11" s="4">
        <f t="shared" si="5"/>
        <v>411.78</v>
      </c>
      <c r="H11" s="2">
        <v>95.65</v>
      </c>
      <c r="I11" s="2">
        <f t="shared" si="0"/>
        <v>95.65</v>
      </c>
      <c r="J11" s="4">
        <f t="shared" si="1"/>
        <v>6.04</v>
      </c>
      <c r="K11" s="4">
        <f t="shared" si="2"/>
        <v>4.09</v>
      </c>
      <c r="L11" s="4">
        <f t="shared" si="3"/>
        <v>30.96</v>
      </c>
      <c r="M11" s="8">
        <f t="shared" si="4"/>
        <v>136.74</v>
      </c>
    </row>
    <row r="12" spans="1:13" x14ac:dyDescent="0.35">
      <c r="A12" s="5" t="s">
        <v>29</v>
      </c>
      <c r="B12" s="5" t="s">
        <v>99</v>
      </c>
      <c r="C12" s="2" t="s">
        <v>30</v>
      </c>
      <c r="D12" s="3">
        <v>45292</v>
      </c>
      <c r="E12" s="2">
        <v>103.2</v>
      </c>
      <c r="F12" s="4">
        <v>4.92</v>
      </c>
      <c r="G12" s="4">
        <f t="shared" si="5"/>
        <v>108.12</v>
      </c>
      <c r="H12" s="2">
        <v>107.1</v>
      </c>
      <c r="I12" s="2">
        <f t="shared" si="0"/>
        <v>107.1</v>
      </c>
      <c r="J12" s="4">
        <f t="shared" si="1"/>
        <v>1.55</v>
      </c>
      <c r="K12" s="4">
        <f t="shared" si="2"/>
        <v>1.05</v>
      </c>
      <c r="L12" s="4">
        <f t="shared" si="3"/>
        <v>7.94</v>
      </c>
      <c r="M12" s="8">
        <f t="shared" si="4"/>
        <v>117.63999999999999</v>
      </c>
    </row>
    <row r="13" spans="1:13" x14ac:dyDescent="0.35">
      <c r="A13" s="2" t="s">
        <v>31</v>
      </c>
      <c r="B13" s="2" t="s">
        <v>32</v>
      </c>
      <c r="C13" s="2" t="s">
        <v>33</v>
      </c>
      <c r="D13" s="3">
        <v>45292</v>
      </c>
      <c r="E13" s="2">
        <v>86.18</v>
      </c>
      <c r="F13" s="4">
        <v>6.2</v>
      </c>
      <c r="G13" s="4">
        <f t="shared" si="5"/>
        <v>92.38000000000001</v>
      </c>
      <c r="H13" s="2">
        <v>107.1</v>
      </c>
      <c r="I13" s="2">
        <f t="shared" si="0"/>
        <v>92.38000000000001</v>
      </c>
      <c r="J13" s="4">
        <f t="shared" si="1"/>
        <v>1.29</v>
      </c>
      <c r="K13" s="4">
        <f t="shared" si="2"/>
        <v>0.87</v>
      </c>
      <c r="L13" s="4">
        <f t="shared" si="3"/>
        <v>6.63</v>
      </c>
      <c r="M13" s="8">
        <f t="shared" si="4"/>
        <v>101.17000000000002</v>
      </c>
    </row>
    <row r="14" spans="1:13" x14ac:dyDescent="0.35">
      <c r="A14" s="5" t="s">
        <v>116</v>
      </c>
      <c r="B14" s="2" t="s">
        <v>14</v>
      </c>
      <c r="C14" s="2" t="s">
        <v>35</v>
      </c>
      <c r="D14" s="3">
        <v>45292</v>
      </c>
      <c r="E14" s="2">
        <v>151</v>
      </c>
      <c r="F14" s="4">
        <f>ROUND(12.02*0.95,2)</f>
        <v>11.42</v>
      </c>
      <c r="G14" s="4">
        <f t="shared" si="5"/>
        <v>162.41999999999999</v>
      </c>
      <c r="H14" s="2">
        <v>147.27000000000001</v>
      </c>
      <c r="I14" s="2">
        <f t="shared" si="0"/>
        <v>147.27000000000001</v>
      </c>
      <c r="J14" s="4">
        <f t="shared" si="1"/>
        <v>2.27</v>
      </c>
      <c r="K14" s="4">
        <f t="shared" si="2"/>
        <v>1.53</v>
      </c>
      <c r="L14" s="4">
        <f t="shared" si="3"/>
        <v>11.61</v>
      </c>
      <c r="M14" s="8">
        <f t="shared" si="4"/>
        <v>162.68</v>
      </c>
    </row>
    <row r="15" spans="1:13" x14ac:dyDescent="0.35">
      <c r="A15" s="2" t="s">
        <v>34</v>
      </c>
      <c r="B15" s="2" t="s">
        <v>11</v>
      </c>
      <c r="C15" s="2" t="s">
        <v>35</v>
      </c>
      <c r="D15" s="3">
        <v>45292</v>
      </c>
      <c r="E15" s="2">
        <v>103.51</v>
      </c>
      <c r="F15" s="4">
        <f>ROUND(40.3*0.95,2)</f>
        <v>38.29</v>
      </c>
      <c r="G15" s="4">
        <f t="shared" si="5"/>
        <v>141.80000000000001</v>
      </c>
      <c r="H15" s="2">
        <v>147.27000000000001</v>
      </c>
      <c r="I15" s="2">
        <f t="shared" si="0"/>
        <v>141.80000000000001</v>
      </c>
      <c r="J15" s="4">
        <f t="shared" si="1"/>
        <v>1.55</v>
      </c>
      <c r="K15" s="4">
        <f t="shared" si="2"/>
        <v>1.05</v>
      </c>
      <c r="L15" s="4">
        <f t="shared" si="3"/>
        <v>7.96</v>
      </c>
      <c r="M15" s="8">
        <f t="shared" si="4"/>
        <v>152.36000000000004</v>
      </c>
    </row>
    <row r="16" spans="1:13" x14ac:dyDescent="0.35">
      <c r="A16" s="2" t="s">
        <v>36</v>
      </c>
      <c r="B16" s="2" t="s">
        <v>11</v>
      </c>
      <c r="C16" s="2" t="s">
        <v>37</v>
      </c>
      <c r="D16" s="3">
        <v>45292</v>
      </c>
      <c r="E16" s="2">
        <v>90.94</v>
      </c>
      <c r="F16" s="4">
        <v>8.81</v>
      </c>
      <c r="G16" s="4">
        <f t="shared" si="5"/>
        <v>99.75</v>
      </c>
      <c r="H16" s="2">
        <v>117.11</v>
      </c>
      <c r="I16" s="2">
        <f t="shared" si="0"/>
        <v>99.75</v>
      </c>
      <c r="J16" s="4">
        <f t="shared" si="1"/>
        <v>1.36</v>
      </c>
      <c r="K16" s="4">
        <f t="shared" si="2"/>
        <v>0.92</v>
      </c>
      <c r="L16" s="4">
        <f t="shared" si="3"/>
        <v>6.99</v>
      </c>
      <c r="M16" s="8">
        <f t="shared" si="4"/>
        <v>109.02</v>
      </c>
    </row>
    <row r="17" spans="1:13" x14ac:dyDescent="0.35">
      <c r="A17" s="2" t="s">
        <v>38</v>
      </c>
      <c r="B17" s="2" t="s">
        <v>11</v>
      </c>
      <c r="C17" s="2" t="s">
        <v>39</v>
      </c>
      <c r="D17" s="3">
        <v>45292</v>
      </c>
      <c r="E17" s="2">
        <v>91.92</v>
      </c>
      <c r="F17" s="4">
        <v>2.7</v>
      </c>
      <c r="G17" s="4">
        <f t="shared" si="5"/>
        <v>94.62</v>
      </c>
      <c r="H17" s="2">
        <v>142.96</v>
      </c>
      <c r="I17" s="2">
        <f t="shared" si="0"/>
        <v>94.62</v>
      </c>
      <c r="J17" s="4">
        <f t="shared" si="1"/>
        <v>1.38</v>
      </c>
      <c r="K17" s="4">
        <f t="shared" si="2"/>
        <v>0.93</v>
      </c>
      <c r="L17" s="4">
        <f t="shared" si="3"/>
        <v>7.07</v>
      </c>
      <c r="M17" s="8">
        <f t="shared" si="4"/>
        <v>104</v>
      </c>
    </row>
    <row r="18" spans="1:13" x14ac:dyDescent="0.35">
      <c r="A18" s="2" t="s">
        <v>40</v>
      </c>
      <c r="B18" s="2" t="s">
        <v>11</v>
      </c>
      <c r="C18" s="2" t="s">
        <v>41</v>
      </c>
      <c r="D18" s="3">
        <v>45292</v>
      </c>
      <c r="E18" s="2">
        <v>66.36</v>
      </c>
      <c r="F18" s="4">
        <v>9.8000000000000007</v>
      </c>
      <c r="G18" s="4">
        <f t="shared" si="5"/>
        <v>76.16</v>
      </c>
      <c r="H18" s="2">
        <v>90.65</v>
      </c>
      <c r="I18" s="2">
        <f t="shared" si="0"/>
        <v>76.16</v>
      </c>
      <c r="J18" s="4">
        <f t="shared" si="1"/>
        <v>1</v>
      </c>
      <c r="K18" s="4">
        <f t="shared" si="2"/>
        <v>0.67</v>
      </c>
      <c r="L18" s="4">
        <f t="shared" si="3"/>
        <v>5.0999999999999996</v>
      </c>
      <c r="M18" s="8">
        <f t="shared" si="4"/>
        <v>82.929999999999993</v>
      </c>
    </row>
    <row r="19" spans="1:13" x14ac:dyDescent="0.35">
      <c r="A19" s="2" t="s">
        <v>42</v>
      </c>
      <c r="B19" s="2" t="s">
        <v>11</v>
      </c>
      <c r="C19" s="2" t="s">
        <v>43</v>
      </c>
      <c r="D19" s="3">
        <v>45292</v>
      </c>
      <c r="E19" s="2">
        <v>87.67</v>
      </c>
      <c r="F19" s="4">
        <v>4.6900000000000004</v>
      </c>
      <c r="G19" s="4">
        <f t="shared" si="5"/>
        <v>92.36</v>
      </c>
      <c r="H19" s="2">
        <v>96.89</v>
      </c>
      <c r="I19" s="2">
        <f t="shared" si="0"/>
        <v>92.36</v>
      </c>
      <c r="J19" s="4">
        <f t="shared" si="1"/>
        <v>1.32</v>
      </c>
      <c r="K19" s="4">
        <f t="shared" si="2"/>
        <v>0.89</v>
      </c>
      <c r="L19" s="4">
        <f t="shared" si="3"/>
        <v>6.74</v>
      </c>
      <c r="M19" s="8">
        <f t="shared" si="4"/>
        <v>101.30999999999999</v>
      </c>
    </row>
    <row r="20" spans="1:13" x14ac:dyDescent="0.35">
      <c r="A20" s="2" t="s">
        <v>44</v>
      </c>
      <c r="B20" s="2" t="s">
        <v>14</v>
      </c>
      <c r="C20" s="2" t="s">
        <v>45</v>
      </c>
      <c r="D20" s="3">
        <v>45292</v>
      </c>
      <c r="E20" s="2">
        <v>95.15</v>
      </c>
      <c r="F20" s="4">
        <v>3.93</v>
      </c>
      <c r="G20" s="4">
        <f t="shared" si="5"/>
        <v>99.080000000000013</v>
      </c>
      <c r="H20" s="2">
        <v>134.07</v>
      </c>
      <c r="I20" s="2">
        <f t="shared" si="0"/>
        <v>99.080000000000013</v>
      </c>
      <c r="J20" s="4">
        <f t="shared" si="1"/>
        <v>1.43</v>
      </c>
      <c r="K20" s="4">
        <f t="shared" si="2"/>
        <v>0.97</v>
      </c>
      <c r="L20" s="4">
        <f t="shared" si="3"/>
        <v>7.32</v>
      </c>
      <c r="M20" s="8">
        <f t="shared" si="4"/>
        <v>108.80000000000001</v>
      </c>
    </row>
    <row r="21" spans="1:13" x14ac:dyDescent="0.35">
      <c r="A21" s="2" t="s">
        <v>46</v>
      </c>
      <c r="B21" s="2" t="s">
        <v>11</v>
      </c>
      <c r="C21" s="2" t="s">
        <v>45</v>
      </c>
      <c r="D21" s="3">
        <v>45292</v>
      </c>
      <c r="E21" s="2">
        <v>86.48</v>
      </c>
      <c r="F21" s="4">
        <v>2.4500000000000002</v>
      </c>
      <c r="G21" s="4">
        <f t="shared" si="5"/>
        <v>88.93</v>
      </c>
      <c r="H21" s="2">
        <v>134.07</v>
      </c>
      <c r="I21" s="2">
        <f t="shared" si="0"/>
        <v>88.93</v>
      </c>
      <c r="J21" s="4">
        <f t="shared" si="1"/>
        <v>1.3</v>
      </c>
      <c r="K21" s="4">
        <f t="shared" si="2"/>
        <v>0.88</v>
      </c>
      <c r="L21" s="4">
        <f t="shared" si="3"/>
        <v>6.65</v>
      </c>
      <c r="M21" s="8">
        <f t="shared" si="4"/>
        <v>97.76</v>
      </c>
    </row>
    <row r="22" spans="1:13" x14ac:dyDescent="0.35">
      <c r="A22" s="2" t="s">
        <v>47</v>
      </c>
      <c r="B22" s="2" t="s">
        <v>11</v>
      </c>
      <c r="C22" s="2" t="s">
        <v>48</v>
      </c>
      <c r="D22" s="3">
        <v>45292</v>
      </c>
      <c r="E22" s="2">
        <v>95.13</v>
      </c>
      <c r="F22" s="4">
        <v>15.43</v>
      </c>
      <c r="G22" s="4">
        <f t="shared" si="5"/>
        <v>110.56</v>
      </c>
      <c r="H22" s="2">
        <v>132.51</v>
      </c>
      <c r="I22" s="2">
        <f t="shared" si="0"/>
        <v>110.56</v>
      </c>
      <c r="J22" s="4">
        <f t="shared" si="1"/>
        <v>1.43</v>
      </c>
      <c r="K22" s="4">
        <f t="shared" si="2"/>
        <v>0.97</v>
      </c>
      <c r="L22" s="4">
        <f t="shared" si="3"/>
        <v>7.31</v>
      </c>
      <c r="M22" s="8">
        <f t="shared" si="4"/>
        <v>120.27000000000001</v>
      </c>
    </row>
    <row r="23" spans="1:13" x14ac:dyDescent="0.35">
      <c r="A23" s="2" t="s">
        <v>49</v>
      </c>
      <c r="B23" s="2" t="s">
        <v>11</v>
      </c>
      <c r="C23" s="2" t="s">
        <v>50</v>
      </c>
      <c r="D23" s="3">
        <v>45292</v>
      </c>
      <c r="E23" s="2">
        <v>88.8</v>
      </c>
      <c r="F23" s="4">
        <v>7.01</v>
      </c>
      <c r="G23" s="4">
        <f t="shared" si="5"/>
        <v>95.81</v>
      </c>
      <c r="H23" s="2">
        <v>83.08</v>
      </c>
      <c r="I23" s="2">
        <f t="shared" si="0"/>
        <v>83.08</v>
      </c>
      <c r="J23" s="4">
        <f t="shared" si="1"/>
        <v>1.33</v>
      </c>
      <c r="K23" s="4">
        <f t="shared" si="2"/>
        <v>0.9</v>
      </c>
      <c r="L23" s="4">
        <f t="shared" si="3"/>
        <v>6.83</v>
      </c>
      <c r="M23" s="8">
        <f t="shared" si="4"/>
        <v>92.14</v>
      </c>
    </row>
    <row r="24" spans="1:13" x14ac:dyDescent="0.35">
      <c r="A24" s="2" t="s">
        <v>51</v>
      </c>
      <c r="B24" s="2" t="s">
        <v>11</v>
      </c>
      <c r="C24" s="2" t="s">
        <v>52</v>
      </c>
      <c r="D24" s="3">
        <v>45292</v>
      </c>
      <c r="E24" s="2">
        <v>131.69</v>
      </c>
      <c r="F24" s="4">
        <v>6.24</v>
      </c>
      <c r="G24" s="4">
        <f t="shared" si="5"/>
        <v>137.93</v>
      </c>
      <c r="H24" s="2">
        <v>178.29</v>
      </c>
      <c r="I24" s="2">
        <f t="shared" si="0"/>
        <v>137.93</v>
      </c>
      <c r="J24" s="4">
        <f t="shared" si="1"/>
        <v>1.98</v>
      </c>
      <c r="K24" s="4">
        <f t="shared" si="2"/>
        <v>1.34</v>
      </c>
      <c r="L24" s="4">
        <f t="shared" si="3"/>
        <v>10.130000000000001</v>
      </c>
      <c r="M24" s="8">
        <f t="shared" si="4"/>
        <v>151.38</v>
      </c>
    </row>
    <row r="25" spans="1:13" x14ac:dyDescent="0.35">
      <c r="A25" s="2" t="s">
        <v>53</v>
      </c>
      <c r="B25" s="2" t="s">
        <v>11</v>
      </c>
      <c r="C25" s="2" t="s">
        <v>54</v>
      </c>
      <c r="D25" s="3">
        <v>45292</v>
      </c>
      <c r="E25" s="2">
        <v>99.48</v>
      </c>
      <c r="F25" s="4">
        <v>10.82</v>
      </c>
      <c r="G25" s="4">
        <f t="shared" si="5"/>
        <v>110.30000000000001</v>
      </c>
      <c r="H25" s="2">
        <v>147.47999999999999</v>
      </c>
      <c r="I25" s="2">
        <f t="shared" si="0"/>
        <v>110.30000000000001</v>
      </c>
      <c r="J25" s="4">
        <f t="shared" si="1"/>
        <v>1.49</v>
      </c>
      <c r="K25" s="4">
        <f t="shared" si="2"/>
        <v>1.01</v>
      </c>
      <c r="L25" s="4">
        <f t="shared" si="3"/>
        <v>7.65</v>
      </c>
      <c r="M25" s="8">
        <f t="shared" si="4"/>
        <v>120.45000000000002</v>
      </c>
    </row>
    <row r="26" spans="1:13" x14ac:dyDescent="0.35">
      <c r="A26" s="2" t="s">
        <v>55</v>
      </c>
      <c r="B26" s="2" t="s">
        <v>11</v>
      </c>
      <c r="C26" s="2" t="s">
        <v>56</v>
      </c>
      <c r="D26" s="3">
        <v>45292</v>
      </c>
      <c r="E26" s="2">
        <v>111.45</v>
      </c>
      <c r="F26" s="4">
        <v>21.48</v>
      </c>
      <c r="G26" s="4">
        <f t="shared" si="5"/>
        <v>132.93</v>
      </c>
      <c r="H26" s="2">
        <v>118.1</v>
      </c>
      <c r="I26" s="2">
        <f t="shared" si="0"/>
        <v>118.1</v>
      </c>
      <c r="J26" s="4">
        <f t="shared" si="1"/>
        <v>1.67</v>
      </c>
      <c r="K26" s="4">
        <f t="shared" si="2"/>
        <v>1.1299999999999999</v>
      </c>
      <c r="L26" s="4">
        <f t="shared" si="3"/>
        <v>8.57</v>
      </c>
      <c r="M26" s="8">
        <f t="shared" si="4"/>
        <v>129.47</v>
      </c>
    </row>
    <row r="27" spans="1:13" x14ac:dyDescent="0.35">
      <c r="A27" s="2" t="s">
        <v>57</v>
      </c>
      <c r="B27" s="2" t="s">
        <v>11</v>
      </c>
      <c r="C27" s="2" t="s">
        <v>58</v>
      </c>
      <c r="D27" s="3">
        <v>45292</v>
      </c>
      <c r="E27" s="2">
        <v>70.5</v>
      </c>
      <c r="F27" s="4">
        <v>5.14</v>
      </c>
      <c r="G27" s="4">
        <f t="shared" si="5"/>
        <v>75.64</v>
      </c>
      <c r="H27" s="2">
        <v>101.83</v>
      </c>
      <c r="I27" s="2">
        <f t="shared" si="0"/>
        <v>75.64</v>
      </c>
      <c r="J27" s="4">
        <f t="shared" si="1"/>
        <v>1.06</v>
      </c>
      <c r="K27" s="4">
        <f t="shared" si="2"/>
        <v>0.72</v>
      </c>
      <c r="L27" s="4">
        <f t="shared" si="3"/>
        <v>5.42</v>
      </c>
      <c r="M27" s="8">
        <f t="shared" si="4"/>
        <v>82.84</v>
      </c>
    </row>
    <row r="28" spans="1:13" x14ac:dyDescent="0.35">
      <c r="A28" s="2" t="s">
        <v>59</v>
      </c>
      <c r="B28" s="2" t="s">
        <v>11</v>
      </c>
      <c r="C28" s="2" t="s">
        <v>60</v>
      </c>
      <c r="D28" s="3">
        <v>45292</v>
      </c>
      <c r="E28" s="2">
        <v>151.19</v>
      </c>
      <c r="F28" s="4">
        <v>9.2200000000000006</v>
      </c>
      <c r="G28" s="4">
        <f t="shared" si="5"/>
        <v>160.41</v>
      </c>
      <c r="H28" s="2">
        <v>140.22</v>
      </c>
      <c r="I28" s="2">
        <f t="shared" si="0"/>
        <v>140.22</v>
      </c>
      <c r="J28" s="4">
        <f t="shared" si="1"/>
        <v>2.27</v>
      </c>
      <c r="K28" s="4">
        <f t="shared" si="2"/>
        <v>1.53</v>
      </c>
      <c r="L28" s="4">
        <f t="shared" si="3"/>
        <v>11.62</v>
      </c>
      <c r="M28" s="8">
        <f t="shared" si="4"/>
        <v>155.64000000000001</v>
      </c>
    </row>
    <row r="29" spans="1:13" x14ac:dyDescent="0.35">
      <c r="A29" s="2" t="s">
        <v>117</v>
      </c>
      <c r="B29" s="2" t="s">
        <v>11</v>
      </c>
      <c r="C29" s="2" t="s">
        <v>118</v>
      </c>
      <c r="D29" s="3">
        <v>45292</v>
      </c>
      <c r="E29" s="2">
        <v>149.57</v>
      </c>
      <c r="F29" s="4">
        <v>18.3</v>
      </c>
      <c r="G29" s="4">
        <f t="shared" si="5"/>
        <v>167.87</v>
      </c>
      <c r="H29" s="2">
        <v>105.53</v>
      </c>
      <c r="I29" s="2">
        <f t="shared" si="0"/>
        <v>105.53</v>
      </c>
      <c r="J29" s="4">
        <f t="shared" si="1"/>
        <v>2.2400000000000002</v>
      </c>
      <c r="K29" s="4">
        <f t="shared" si="2"/>
        <v>1.52</v>
      </c>
      <c r="L29" s="4">
        <f t="shared" si="3"/>
        <v>11.5</v>
      </c>
      <c r="M29" s="8">
        <f t="shared" si="4"/>
        <v>120.78999999999999</v>
      </c>
    </row>
    <row r="30" spans="1:13" x14ac:dyDescent="0.35">
      <c r="A30" s="2" t="s">
        <v>61</v>
      </c>
      <c r="B30" s="2" t="s">
        <v>11</v>
      </c>
      <c r="C30" s="2" t="s">
        <v>62</v>
      </c>
      <c r="D30" s="3">
        <v>45292</v>
      </c>
      <c r="E30" s="2">
        <v>187.12</v>
      </c>
      <c r="F30" s="4">
        <v>7.96</v>
      </c>
      <c r="G30" s="4">
        <f t="shared" si="5"/>
        <v>195.08</v>
      </c>
      <c r="H30" s="2">
        <v>140.16</v>
      </c>
      <c r="I30" s="2">
        <f t="shared" si="0"/>
        <v>140.16</v>
      </c>
      <c r="J30" s="4">
        <f t="shared" si="1"/>
        <v>2.81</v>
      </c>
      <c r="K30" s="4">
        <f t="shared" si="2"/>
        <v>1.9</v>
      </c>
      <c r="L30" s="4">
        <f t="shared" si="3"/>
        <v>14.39</v>
      </c>
      <c r="M30" s="8">
        <f t="shared" si="4"/>
        <v>159.26</v>
      </c>
    </row>
    <row r="31" spans="1:13" x14ac:dyDescent="0.35">
      <c r="A31" s="2" t="s">
        <v>63</v>
      </c>
      <c r="B31" s="2" t="s">
        <v>11</v>
      </c>
      <c r="C31" s="2" t="s">
        <v>64</v>
      </c>
      <c r="D31" s="3">
        <v>45292</v>
      </c>
      <c r="E31" s="2">
        <v>88.8</v>
      </c>
      <c r="F31" s="4">
        <v>11.57</v>
      </c>
      <c r="G31" s="4">
        <f t="shared" si="5"/>
        <v>100.37</v>
      </c>
      <c r="H31" s="2">
        <v>120.9</v>
      </c>
      <c r="I31" s="2">
        <f t="shared" si="0"/>
        <v>100.37</v>
      </c>
      <c r="J31" s="4">
        <f t="shared" si="1"/>
        <v>1.33</v>
      </c>
      <c r="K31" s="4">
        <f t="shared" si="2"/>
        <v>0.9</v>
      </c>
      <c r="L31" s="4">
        <f t="shared" si="3"/>
        <v>6.83</v>
      </c>
      <c r="M31" s="8">
        <f t="shared" si="4"/>
        <v>109.43</v>
      </c>
    </row>
    <row r="32" spans="1:13" x14ac:dyDescent="0.35">
      <c r="A32" s="2" t="s">
        <v>65</v>
      </c>
      <c r="B32" s="2" t="s">
        <v>11</v>
      </c>
      <c r="C32" s="2" t="s">
        <v>66</v>
      </c>
      <c r="D32" s="3">
        <v>45292</v>
      </c>
      <c r="E32" s="2">
        <v>118.71</v>
      </c>
      <c r="F32" s="4">
        <v>23.22</v>
      </c>
      <c r="G32" s="4">
        <f t="shared" si="5"/>
        <v>141.93</v>
      </c>
      <c r="H32" s="2">
        <v>143.76</v>
      </c>
      <c r="I32" s="2">
        <f t="shared" si="0"/>
        <v>141.93</v>
      </c>
      <c r="J32" s="4">
        <f t="shared" si="1"/>
        <v>1.78</v>
      </c>
      <c r="K32" s="4">
        <f t="shared" si="2"/>
        <v>1.2</v>
      </c>
      <c r="L32" s="4">
        <f t="shared" si="3"/>
        <v>9.1300000000000008</v>
      </c>
      <c r="M32" s="8">
        <f t="shared" si="4"/>
        <v>154.04</v>
      </c>
    </row>
    <row r="33" spans="1:13" x14ac:dyDescent="0.35">
      <c r="A33" s="2" t="s">
        <v>67</v>
      </c>
      <c r="B33" s="2" t="s">
        <v>11</v>
      </c>
      <c r="C33" s="2" t="s">
        <v>68</v>
      </c>
      <c r="D33" s="3">
        <v>45292</v>
      </c>
      <c r="E33" s="2">
        <v>72.900000000000006</v>
      </c>
      <c r="F33" s="4">
        <v>1.9</v>
      </c>
      <c r="G33" s="4">
        <f t="shared" si="5"/>
        <v>74.800000000000011</v>
      </c>
      <c r="H33" s="2">
        <v>95.47</v>
      </c>
      <c r="I33" s="2">
        <f t="shared" si="0"/>
        <v>74.800000000000011</v>
      </c>
      <c r="J33" s="4">
        <f t="shared" si="1"/>
        <v>1.0900000000000001</v>
      </c>
      <c r="K33" s="4">
        <f t="shared" si="2"/>
        <v>0.74</v>
      </c>
      <c r="L33" s="4">
        <f t="shared" si="3"/>
        <v>5.6</v>
      </c>
      <c r="M33" s="8">
        <f t="shared" si="4"/>
        <v>82.23</v>
      </c>
    </row>
    <row r="34" spans="1:13" x14ac:dyDescent="0.35">
      <c r="A34" s="2" t="s">
        <v>69</v>
      </c>
      <c r="B34" s="2" t="s">
        <v>14</v>
      </c>
      <c r="C34" s="2" t="s">
        <v>70</v>
      </c>
      <c r="D34" s="3">
        <v>45292</v>
      </c>
      <c r="E34" s="2">
        <v>100.43</v>
      </c>
      <c r="F34" s="4">
        <v>2.66</v>
      </c>
      <c r="G34" s="4">
        <f t="shared" si="5"/>
        <v>103.09</v>
      </c>
      <c r="H34" s="2">
        <v>138.59</v>
      </c>
      <c r="I34" s="2">
        <f t="shared" si="0"/>
        <v>103.09</v>
      </c>
      <c r="J34" s="4">
        <f t="shared" si="1"/>
        <v>1.51</v>
      </c>
      <c r="K34" s="4">
        <f t="shared" si="2"/>
        <v>1.02</v>
      </c>
      <c r="L34" s="4">
        <f t="shared" si="3"/>
        <v>7.72</v>
      </c>
      <c r="M34" s="8">
        <f t="shared" si="4"/>
        <v>113.34</v>
      </c>
    </row>
    <row r="35" spans="1:13" x14ac:dyDescent="0.35">
      <c r="A35" s="2" t="s">
        <v>71</v>
      </c>
      <c r="B35" s="2" t="s">
        <v>11</v>
      </c>
      <c r="C35" s="2" t="s">
        <v>70</v>
      </c>
      <c r="D35" s="3">
        <v>45292</v>
      </c>
      <c r="E35" s="2">
        <v>82.81</v>
      </c>
      <c r="F35" s="4">
        <v>9.3000000000000007</v>
      </c>
      <c r="G35" s="4">
        <f t="shared" si="5"/>
        <v>92.11</v>
      </c>
      <c r="H35" s="2">
        <v>136.02000000000001</v>
      </c>
      <c r="I35" s="2">
        <f t="shared" si="0"/>
        <v>92.11</v>
      </c>
      <c r="J35" s="4">
        <f t="shared" ref="J35:J58" si="6">ROUND(+E35*0.015,2)</f>
        <v>1.24</v>
      </c>
      <c r="K35" s="4">
        <f t="shared" ref="K35:K58" si="7">ROUND((+E35+J35)*0.01,2)</f>
        <v>0.84</v>
      </c>
      <c r="L35" s="4">
        <f t="shared" ref="L35:L58" si="8">ROUND(+(E35+J35+K35)*0.075,2)</f>
        <v>6.37</v>
      </c>
      <c r="M35" s="8">
        <f t="shared" si="4"/>
        <v>100.56</v>
      </c>
    </row>
    <row r="36" spans="1:13" x14ac:dyDescent="0.35">
      <c r="A36" s="2" t="s">
        <v>72</v>
      </c>
      <c r="B36" s="2" t="s">
        <v>11</v>
      </c>
      <c r="C36" s="2" t="s">
        <v>73</v>
      </c>
      <c r="D36" s="3">
        <v>45292</v>
      </c>
      <c r="E36" s="2">
        <v>81.459999999999994</v>
      </c>
      <c r="F36" s="4">
        <v>7.78</v>
      </c>
      <c r="G36" s="4">
        <f t="shared" si="5"/>
        <v>89.24</v>
      </c>
      <c r="H36" s="2">
        <v>97.79</v>
      </c>
      <c r="I36" s="2">
        <f t="shared" si="0"/>
        <v>89.24</v>
      </c>
      <c r="J36" s="4">
        <f t="shared" si="6"/>
        <v>1.22</v>
      </c>
      <c r="K36" s="4">
        <f t="shared" si="7"/>
        <v>0.83</v>
      </c>
      <c r="L36" s="4">
        <f t="shared" si="8"/>
        <v>6.26</v>
      </c>
      <c r="M36" s="8">
        <f t="shared" si="4"/>
        <v>97.55</v>
      </c>
    </row>
    <row r="37" spans="1:13" x14ac:dyDescent="0.35">
      <c r="A37" s="2" t="s">
        <v>74</v>
      </c>
      <c r="B37" s="2" t="s">
        <v>11</v>
      </c>
      <c r="C37" s="2" t="s">
        <v>75</v>
      </c>
      <c r="D37" s="3">
        <v>45292</v>
      </c>
      <c r="E37" s="2">
        <v>124.21</v>
      </c>
      <c r="F37" s="4">
        <v>6.56</v>
      </c>
      <c r="G37" s="4">
        <f t="shared" si="5"/>
        <v>130.76999999999998</v>
      </c>
      <c r="H37" s="2">
        <v>87.95</v>
      </c>
      <c r="I37" s="2">
        <f t="shared" si="0"/>
        <v>87.95</v>
      </c>
      <c r="J37" s="4">
        <f t="shared" si="6"/>
        <v>1.86</v>
      </c>
      <c r="K37" s="4">
        <f t="shared" si="7"/>
        <v>1.26</v>
      </c>
      <c r="L37" s="4">
        <f t="shared" si="8"/>
        <v>9.5500000000000007</v>
      </c>
      <c r="M37" s="8">
        <f t="shared" si="4"/>
        <v>100.62</v>
      </c>
    </row>
    <row r="38" spans="1:13" x14ac:dyDescent="0.35">
      <c r="A38" s="2" t="s">
        <v>76</v>
      </c>
      <c r="B38" s="2" t="s">
        <v>11</v>
      </c>
      <c r="C38" s="2" t="s">
        <v>77</v>
      </c>
      <c r="D38" s="3">
        <v>45292</v>
      </c>
      <c r="E38" s="2">
        <v>135.32</v>
      </c>
      <c r="F38" s="4">
        <v>5.67</v>
      </c>
      <c r="G38" s="4">
        <f t="shared" si="5"/>
        <v>140.98999999999998</v>
      </c>
      <c r="H38" s="2">
        <v>92.23</v>
      </c>
      <c r="I38" s="2">
        <f t="shared" si="0"/>
        <v>92.23</v>
      </c>
      <c r="J38" s="4">
        <f t="shared" si="6"/>
        <v>2.0299999999999998</v>
      </c>
      <c r="K38" s="4">
        <f t="shared" si="7"/>
        <v>1.37</v>
      </c>
      <c r="L38" s="4">
        <f t="shared" si="8"/>
        <v>10.4</v>
      </c>
      <c r="M38" s="8">
        <f t="shared" si="4"/>
        <v>106.03000000000002</v>
      </c>
    </row>
    <row r="39" spans="1:13" x14ac:dyDescent="0.35">
      <c r="A39" s="2" t="s">
        <v>78</v>
      </c>
      <c r="B39" s="2" t="s">
        <v>11</v>
      </c>
      <c r="C39" s="2" t="s">
        <v>79</v>
      </c>
      <c r="D39" s="3">
        <v>45292</v>
      </c>
      <c r="E39" s="2">
        <v>77.430000000000007</v>
      </c>
      <c r="F39" s="4">
        <v>4.6500000000000004</v>
      </c>
      <c r="G39" s="4">
        <f t="shared" si="5"/>
        <v>82.080000000000013</v>
      </c>
      <c r="H39" s="2">
        <v>95.44</v>
      </c>
      <c r="I39" s="2">
        <f t="shared" si="0"/>
        <v>82.080000000000013</v>
      </c>
      <c r="J39" s="4">
        <f t="shared" si="6"/>
        <v>1.1599999999999999</v>
      </c>
      <c r="K39" s="4">
        <f t="shared" si="7"/>
        <v>0.79</v>
      </c>
      <c r="L39" s="4">
        <f t="shared" si="8"/>
        <v>5.95</v>
      </c>
      <c r="M39" s="8">
        <f t="shared" si="4"/>
        <v>89.980000000000018</v>
      </c>
    </row>
    <row r="40" spans="1:13" x14ac:dyDescent="0.35">
      <c r="A40" s="2" t="s">
        <v>80</v>
      </c>
      <c r="B40" s="2" t="s">
        <v>11</v>
      </c>
      <c r="C40" s="2" t="s">
        <v>81</v>
      </c>
      <c r="D40" s="3">
        <v>45292</v>
      </c>
      <c r="E40" s="2">
        <v>78.31</v>
      </c>
      <c r="F40" s="4">
        <v>6.87</v>
      </c>
      <c r="G40" s="4">
        <f t="shared" si="5"/>
        <v>85.18</v>
      </c>
      <c r="H40" s="2">
        <v>114.4</v>
      </c>
      <c r="I40" s="2">
        <f t="shared" si="0"/>
        <v>85.18</v>
      </c>
      <c r="J40" s="4">
        <f t="shared" si="6"/>
        <v>1.17</v>
      </c>
      <c r="K40" s="4">
        <f t="shared" si="7"/>
        <v>0.79</v>
      </c>
      <c r="L40" s="4">
        <f t="shared" si="8"/>
        <v>6.02</v>
      </c>
      <c r="M40" s="8">
        <f t="shared" si="4"/>
        <v>93.160000000000011</v>
      </c>
    </row>
    <row r="41" spans="1:13" x14ac:dyDescent="0.35">
      <c r="A41" s="2" t="s">
        <v>82</v>
      </c>
      <c r="B41" s="2" t="s">
        <v>11</v>
      </c>
      <c r="C41" s="2" t="s">
        <v>83</v>
      </c>
      <c r="D41" s="3">
        <v>45292</v>
      </c>
      <c r="E41" s="2">
        <v>102.64</v>
      </c>
      <c r="F41" s="4">
        <f>123663/5940</f>
        <v>20.818686868686868</v>
      </c>
      <c r="G41" s="4">
        <f t="shared" si="5"/>
        <v>123.45868686868687</v>
      </c>
      <c r="H41" s="2">
        <v>93.18</v>
      </c>
      <c r="I41" s="2">
        <f t="shared" si="0"/>
        <v>93.18</v>
      </c>
      <c r="J41" s="4">
        <f t="shared" si="6"/>
        <v>1.54</v>
      </c>
      <c r="K41" s="4">
        <f t="shared" si="7"/>
        <v>1.04</v>
      </c>
      <c r="L41" s="4">
        <f t="shared" si="8"/>
        <v>7.89</v>
      </c>
      <c r="M41" s="8">
        <f t="shared" si="4"/>
        <v>103.65000000000002</v>
      </c>
    </row>
    <row r="42" spans="1:13" x14ac:dyDescent="0.35">
      <c r="A42" s="2" t="s">
        <v>84</v>
      </c>
      <c r="B42" s="2" t="s">
        <v>11</v>
      </c>
      <c r="C42" s="2" t="s">
        <v>85</v>
      </c>
      <c r="D42" s="3">
        <v>45292</v>
      </c>
      <c r="E42" s="2">
        <v>59.72</v>
      </c>
      <c r="F42" s="4">
        <v>4.5199999999999996</v>
      </c>
      <c r="G42" s="4">
        <f t="shared" si="5"/>
        <v>64.239999999999995</v>
      </c>
      <c r="H42" s="2">
        <v>95.93</v>
      </c>
      <c r="I42" s="2">
        <f t="shared" si="0"/>
        <v>64.239999999999995</v>
      </c>
      <c r="J42" s="4">
        <f t="shared" si="6"/>
        <v>0.9</v>
      </c>
      <c r="K42" s="4">
        <f t="shared" si="7"/>
        <v>0.61</v>
      </c>
      <c r="L42" s="4">
        <f t="shared" si="8"/>
        <v>4.59</v>
      </c>
      <c r="M42" s="8">
        <f t="shared" si="4"/>
        <v>70.34</v>
      </c>
    </row>
    <row r="43" spans="1:13" x14ac:dyDescent="0.35">
      <c r="A43" s="2" t="s">
        <v>86</v>
      </c>
      <c r="B43" s="2" t="s">
        <v>11</v>
      </c>
      <c r="C43" s="2" t="s">
        <v>87</v>
      </c>
      <c r="D43" s="3">
        <v>45292</v>
      </c>
      <c r="E43" s="2">
        <v>243.86</v>
      </c>
      <c r="F43" s="4">
        <v>25.81</v>
      </c>
      <c r="G43" s="4">
        <f t="shared" si="5"/>
        <v>269.67</v>
      </c>
      <c r="H43" s="2">
        <v>329.94</v>
      </c>
      <c r="I43" s="2">
        <f t="shared" si="0"/>
        <v>269.67</v>
      </c>
      <c r="J43" s="4">
        <f t="shared" si="6"/>
        <v>3.66</v>
      </c>
      <c r="K43" s="4">
        <f t="shared" si="7"/>
        <v>2.48</v>
      </c>
      <c r="L43" s="4">
        <f t="shared" si="8"/>
        <v>18.75</v>
      </c>
      <c r="M43" s="8">
        <f t="shared" si="4"/>
        <v>294.56000000000006</v>
      </c>
    </row>
    <row r="44" spans="1:13" x14ac:dyDescent="0.35">
      <c r="A44" s="2" t="s">
        <v>88</v>
      </c>
      <c r="B44" s="2" t="s">
        <v>11</v>
      </c>
      <c r="C44" s="2" t="s">
        <v>89</v>
      </c>
      <c r="D44" s="3">
        <v>45292</v>
      </c>
      <c r="E44" s="2">
        <v>63.08</v>
      </c>
      <c r="F44" s="4">
        <v>17.96</v>
      </c>
      <c r="G44" s="4">
        <f t="shared" si="5"/>
        <v>81.039999999999992</v>
      </c>
      <c r="H44" s="2">
        <v>80.989999999999995</v>
      </c>
      <c r="I44" s="2">
        <f t="shared" si="0"/>
        <v>80.989999999999995</v>
      </c>
      <c r="J44" s="4">
        <f t="shared" si="6"/>
        <v>0.95</v>
      </c>
      <c r="K44" s="4">
        <f t="shared" si="7"/>
        <v>0.64</v>
      </c>
      <c r="L44" s="4">
        <f t="shared" si="8"/>
        <v>4.8499999999999996</v>
      </c>
      <c r="M44" s="8">
        <f t="shared" si="4"/>
        <v>87.429999999999993</v>
      </c>
    </row>
    <row r="45" spans="1:13" x14ac:dyDescent="0.35">
      <c r="A45" s="5" t="s">
        <v>124</v>
      </c>
      <c r="B45" s="2" t="s">
        <v>11</v>
      </c>
      <c r="C45" s="2" t="s">
        <v>123</v>
      </c>
      <c r="D45" s="3">
        <v>45292</v>
      </c>
      <c r="E45" s="2">
        <v>47.59</v>
      </c>
      <c r="F45" s="4">
        <v>3.81</v>
      </c>
      <c r="G45" s="4">
        <f t="shared" si="5"/>
        <v>51.400000000000006</v>
      </c>
      <c r="H45" s="2">
        <v>108.78</v>
      </c>
      <c r="I45" s="2">
        <f t="shared" si="0"/>
        <v>51.400000000000006</v>
      </c>
      <c r="J45" s="4">
        <f t="shared" si="6"/>
        <v>0.71</v>
      </c>
      <c r="K45" s="4">
        <f t="shared" si="7"/>
        <v>0.48</v>
      </c>
      <c r="L45" s="4">
        <f t="shared" si="8"/>
        <v>3.66</v>
      </c>
      <c r="M45" s="8">
        <f t="shared" si="4"/>
        <v>56.25</v>
      </c>
    </row>
    <row r="46" spans="1:13" x14ac:dyDescent="0.35">
      <c r="A46" s="5" t="s">
        <v>119</v>
      </c>
      <c r="B46" s="5" t="s">
        <v>14</v>
      </c>
      <c r="C46" s="2" t="s">
        <v>120</v>
      </c>
      <c r="D46" s="3">
        <v>45292</v>
      </c>
      <c r="E46" s="2">
        <v>99.74</v>
      </c>
      <c r="F46" s="4">
        <v>0.43</v>
      </c>
      <c r="G46" s="4">
        <f t="shared" si="5"/>
        <v>100.17</v>
      </c>
      <c r="H46" s="2">
        <v>106.94</v>
      </c>
      <c r="I46" s="2">
        <f t="shared" si="0"/>
        <v>100.17</v>
      </c>
      <c r="J46" s="4">
        <f t="shared" si="6"/>
        <v>1.5</v>
      </c>
      <c r="K46" s="4">
        <f t="shared" si="7"/>
        <v>1.01</v>
      </c>
      <c r="L46" s="4">
        <f t="shared" si="8"/>
        <v>7.67</v>
      </c>
      <c r="M46" s="8">
        <f t="shared" si="4"/>
        <v>110.35000000000001</v>
      </c>
    </row>
    <row r="47" spans="1:13" x14ac:dyDescent="0.35">
      <c r="A47" s="2" t="s">
        <v>90</v>
      </c>
      <c r="B47" s="2" t="s">
        <v>11</v>
      </c>
      <c r="C47" s="2" t="s">
        <v>91</v>
      </c>
      <c r="D47" s="3">
        <v>45292</v>
      </c>
      <c r="E47" s="2">
        <v>125.04</v>
      </c>
      <c r="F47" s="4">
        <v>4.87</v>
      </c>
      <c r="G47" s="4">
        <f t="shared" si="5"/>
        <v>129.91</v>
      </c>
      <c r="H47" s="2">
        <v>114.15</v>
      </c>
      <c r="I47" s="2">
        <f t="shared" si="0"/>
        <v>114.15</v>
      </c>
      <c r="J47" s="4">
        <f t="shared" si="6"/>
        <v>1.88</v>
      </c>
      <c r="K47" s="4">
        <f t="shared" si="7"/>
        <v>1.27</v>
      </c>
      <c r="L47" s="4">
        <f t="shared" si="8"/>
        <v>9.61</v>
      </c>
      <c r="M47" s="8">
        <f t="shared" si="4"/>
        <v>126.91</v>
      </c>
    </row>
    <row r="48" spans="1:13" x14ac:dyDescent="0.35">
      <c r="A48" s="2" t="s">
        <v>92</v>
      </c>
      <c r="B48" s="2" t="s">
        <v>11</v>
      </c>
      <c r="C48" s="2" t="s">
        <v>93</v>
      </c>
      <c r="D48" s="3">
        <v>45292</v>
      </c>
      <c r="E48" s="2">
        <v>73.61</v>
      </c>
      <c r="F48" s="4">
        <v>4.24</v>
      </c>
      <c r="G48" s="4">
        <f t="shared" si="5"/>
        <v>77.849999999999994</v>
      </c>
      <c r="H48" s="2">
        <v>105.5</v>
      </c>
      <c r="I48" s="2">
        <f t="shared" si="0"/>
        <v>77.849999999999994</v>
      </c>
      <c r="J48" s="4">
        <f t="shared" si="6"/>
        <v>1.1000000000000001</v>
      </c>
      <c r="K48" s="4">
        <f t="shared" si="7"/>
        <v>0.75</v>
      </c>
      <c r="L48" s="4">
        <f t="shared" si="8"/>
        <v>5.66</v>
      </c>
      <c r="M48" s="8">
        <f t="shared" si="4"/>
        <v>85.359999999999985</v>
      </c>
    </row>
    <row r="49" spans="1:13" x14ac:dyDescent="0.35">
      <c r="A49" s="2" t="s">
        <v>94</v>
      </c>
      <c r="B49" s="2" t="s">
        <v>11</v>
      </c>
      <c r="C49" s="2" t="s">
        <v>95</v>
      </c>
      <c r="D49" s="3">
        <v>45292</v>
      </c>
      <c r="E49" s="2">
        <v>51.61</v>
      </c>
      <c r="F49" s="4">
        <v>6.71</v>
      </c>
      <c r="G49" s="4">
        <f t="shared" si="5"/>
        <v>58.32</v>
      </c>
      <c r="H49" s="2">
        <v>77.5</v>
      </c>
      <c r="I49" s="2">
        <f t="shared" si="0"/>
        <v>58.32</v>
      </c>
      <c r="J49" s="4">
        <f t="shared" si="6"/>
        <v>0.77</v>
      </c>
      <c r="K49" s="4">
        <f t="shared" si="7"/>
        <v>0.52</v>
      </c>
      <c r="L49" s="4">
        <f t="shared" si="8"/>
        <v>3.97</v>
      </c>
      <c r="M49" s="8">
        <f t="shared" si="4"/>
        <v>63.580000000000005</v>
      </c>
    </row>
    <row r="50" spans="1:13" x14ac:dyDescent="0.35">
      <c r="A50" s="2" t="s">
        <v>96</v>
      </c>
      <c r="B50" s="2" t="s">
        <v>14</v>
      </c>
      <c r="C50" s="2" t="s">
        <v>97</v>
      </c>
      <c r="D50" s="3">
        <v>45292</v>
      </c>
      <c r="E50" s="2">
        <v>127.88</v>
      </c>
      <c r="F50" s="4">
        <v>7.96</v>
      </c>
      <c r="G50" s="4">
        <f t="shared" si="5"/>
        <v>135.84</v>
      </c>
      <c r="H50" s="2">
        <v>143.54</v>
      </c>
      <c r="I50" s="2">
        <f t="shared" si="0"/>
        <v>135.84</v>
      </c>
      <c r="J50" s="4">
        <f t="shared" si="6"/>
        <v>1.92</v>
      </c>
      <c r="K50" s="4">
        <f t="shared" si="7"/>
        <v>1.3</v>
      </c>
      <c r="L50" s="4">
        <f t="shared" si="8"/>
        <v>9.83</v>
      </c>
      <c r="M50" s="8">
        <f t="shared" si="4"/>
        <v>148.89000000000001</v>
      </c>
    </row>
    <row r="51" spans="1:13" x14ac:dyDescent="0.35">
      <c r="A51" s="2" t="s">
        <v>98</v>
      </c>
      <c r="B51" s="2" t="s">
        <v>99</v>
      </c>
      <c r="C51" s="2" t="s">
        <v>97</v>
      </c>
      <c r="D51" s="3">
        <v>45292</v>
      </c>
      <c r="E51" s="2">
        <v>122.6</v>
      </c>
      <c r="F51" s="4">
        <v>7.31</v>
      </c>
      <c r="G51" s="4">
        <f t="shared" si="5"/>
        <v>129.91</v>
      </c>
      <c r="H51" s="2">
        <v>143.54</v>
      </c>
      <c r="I51" s="2">
        <f t="shared" si="0"/>
        <v>129.91</v>
      </c>
      <c r="J51" s="4">
        <f t="shared" si="6"/>
        <v>1.84</v>
      </c>
      <c r="K51" s="4">
        <f t="shared" si="7"/>
        <v>1.24</v>
      </c>
      <c r="L51" s="4">
        <f t="shared" si="8"/>
        <v>9.43</v>
      </c>
      <c r="M51" s="8">
        <f t="shared" si="4"/>
        <v>142.42000000000002</v>
      </c>
    </row>
    <row r="52" spans="1:13" x14ac:dyDescent="0.35">
      <c r="A52" s="2" t="s">
        <v>100</v>
      </c>
      <c r="B52" s="2" t="s">
        <v>11</v>
      </c>
      <c r="C52" s="2" t="s">
        <v>101</v>
      </c>
      <c r="D52" s="3">
        <v>45292</v>
      </c>
      <c r="E52" s="2">
        <v>182.56</v>
      </c>
      <c r="F52" s="4">
        <v>1.49</v>
      </c>
      <c r="G52" s="4">
        <f t="shared" si="5"/>
        <v>184.05</v>
      </c>
      <c r="H52" s="2">
        <v>178.32</v>
      </c>
      <c r="I52" s="2">
        <f t="shared" si="0"/>
        <v>178.32</v>
      </c>
      <c r="J52" s="4">
        <f t="shared" si="6"/>
        <v>2.74</v>
      </c>
      <c r="K52" s="4">
        <f t="shared" si="7"/>
        <v>1.85</v>
      </c>
      <c r="L52" s="4">
        <f t="shared" si="8"/>
        <v>14.04</v>
      </c>
      <c r="M52" s="8">
        <f t="shared" si="4"/>
        <v>196.95</v>
      </c>
    </row>
    <row r="53" spans="1:13" x14ac:dyDescent="0.35">
      <c r="A53" s="2" t="s">
        <v>102</v>
      </c>
      <c r="B53" s="2" t="s">
        <v>11</v>
      </c>
      <c r="C53" s="2" t="s">
        <v>103</v>
      </c>
      <c r="D53" s="3">
        <v>45292</v>
      </c>
      <c r="E53" s="2">
        <v>111.52</v>
      </c>
      <c r="F53" s="4">
        <v>5.19</v>
      </c>
      <c r="G53" s="4">
        <f t="shared" si="5"/>
        <v>116.71</v>
      </c>
      <c r="H53" s="2">
        <v>152.41</v>
      </c>
      <c r="I53" s="2">
        <f t="shared" si="0"/>
        <v>116.71</v>
      </c>
      <c r="J53" s="4">
        <f t="shared" si="6"/>
        <v>1.67</v>
      </c>
      <c r="K53" s="4">
        <f t="shared" si="7"/>
        <v>1.1299999999999999</v>
      </c>
      <c r="L53" s="4">
        <f t="shared" si="8"/>
        <v>8.57</v>
      </c>
      <c r="M53" s="8">
        <f t="shared" si="4"/>
        <v>128.07999999999998</v>
      </c>
    </row>
    <row r="54" spans="1:13" x14ac:dyDescent="0.35">
      <c r="A54" s="2" t="s">
        <v>121</v>
      </c>
      <c r="B54" s="2" t="s">
        <v>11</v>
      </c>
      <c r="C54" s="2" t="s">
        <v>122</v>
      </c>
      <c r="D54" s="3">
        <v>45292</v>
      </c>
      <c r="E54" s="2">
        <v>74.41</v>
      </c>
      <c r="F54" s="4">
        <v>9.5399999999999991</v>
      </c>
      <c r="G54" s="4">
        <f t="shared" si="5"/>
        <v>83.949999999999989</v>
      </c>
      <c r="H54" s="2">
        <v>106.74</v>
      </c>
      <c r="I54" s="2">
        <f t="shared" si="0"/>
        <v>83.949999999999989</v>
      </c>
      <c r="J54" s="4">
        <f t="shared" si="6"/>
        <v>1.1200000000000001</v>
      </c>
      <c r="K54" s="4">
        <f t="shared" si="7"/>
        <v>0.76</v>
      </c>
      <c r="L54" s="4">
        <f t="shared" si="8"/>
        <v>5.72</v>
      </c>
      <c r="M54" s="8">
        <f t="shared" si="4"/>
        <v>91.55</v>
      </c>
    </row>
    <row r="55" spans="1:13" x14ac:dyDescent="0.35">
      <c r="A55" s="2" t="s">
        <v>104</v>
      </c>
      <c r="B55" s="2" t="s">
        <v>11</v>
      </c>
      <c r="C55" s="2" t="s">
        <v>105</v>
      </c>
      <c r="D55" s="3">
        <v>45292</v>
      </c>
      <c r="E55" s="2">
        <v>72.08</v>
      </c>
      <c r="F55" s="4">
        <v>8.98</v>
      </c>
      <c r="G55" s="4">
        <f t="shared" si="5"/>
        <v>81.06</v>
      </c>
      <c r="H55" s="2">
        <v>98.81</v>
      </c>
      <c r="I55" s="2">
        <f t="shared" si="0"/>
        <v>81.06</v>
      </c>
      <c r="J55" s="4">
        <f t="shared" si="6"/>
        <v>1.08</v>
      </c>
      <c r="K55" s="4">
        <f t="shared" si="7"/>
        <v>0.73</v>
      </c>
      <c r="L55" s="4">
        <f t="shared" si="8"/>
        <v>5.54</v>
      </c>
      <c r="M55" s="8">
        <f t="shared" si="4"/>
        <v>88.410000000000011</v>
      </c>
    </row>
    <row r="56" spans="1:13" x14ac:dyDescent="0.35">
      <c r="A56" s="2" t="s">
        <v>114</v>
      </c>
      <c r="B56" s="2" t="s">
        <v>11</v>
      </c>
      <c r="C56" s="2" t="s">
        <v>115</v>
      </c>
      <c r="D56" s="3">
        <v>45292</v>
      </c>
      <c r="E56" s="2">
        <v>98.92</v>
      </c>
      <c r="F56" s="4">
        <v>0.27</v>
      </c>
      <c r="G56" s="4">
        <f t="shared" si="5"/>
        <v>99.19</v>
      </c>
      <c r="H56" s="2">
        <v>120.86</v>
      </c>
      <c r="I56" s="2">
        <f t="shared" si="0"/>
        <v>99.19</v>
      </c>
      <c r="J56" s="4">
        <f t="shared" si="6"/>
        <v>1.48</v>
      </c>
      <c r="K56" s="4">
        <f t="shared" si="7"/>
        <v>1</v>
      </c>
      <c r="L56" s="4">
        <f t="shared" si="8"/>
        <v>7.61</v>
      </c>
      <c r="M56" s="8">
        <f t="shared" si="4"/>
        <v>109.28</v>
      </c>
    </row>
    <row r="57" spans="1:13" x14ac:dyDescent="0.35">
      <c r="A57" s="2" t="s">
        <v>106</v>
      </c>
      <c r="B57" s="2" t="s">
        <v>11</v>
      </c>
      <c r="C57" s="2" t="s">
        <v>107</v>
      </c>
      <c r="D57" s="3">
        <v>45292</v>
      </c>
      <c r="E57" s="2">
        <v>106.28</v>
      </c>
      <c r="F57" s="4">
        <v>10.55</v>
      </c>
      <c r="G57" s="4">
        <f t="shared" si="5"/>
        <v>116.83</v>
      </c>
      <c r="H57" s="2">
        <v>135.57</v>
      </c>
      <c r="I57" s="2">
        <f t="shared" si="0"/>
        <v>116.83</v>
      </c>
      <c r="J57" s="4">
        <f t="shared" si="6"/>
        <v>1.59</v>
      </c>
      <c r="K57" s="4">
        <f t="shared" si="7"/>
        <v>1.08</v>
      </c>
      <c r="L57" s="4">
        <f t="shared" si="8"/>
        <v>8.17</v>
      </c>
      <c r="M57" s="8">
        <f t="shared" si="4"/>
        <v>127.67</v>
      </c>
    </row>
    <row r="58" spans="1:13" x14ac:dyDescent="0.35">
      <c r="A58" s="2" t="s">
        <v>108</v>
      </c>
      <c r="B58" s="2" t="s">
        <v>11</v>
      </c>
      <c r="C58" s="2" t="s">
        <v>109</v>
      </c>
      <c r="D58" s="3">
        <v>45292</v>
      </c>
      <c r="E58" s="2">
        <v>154.77000000000001</v>
      </c>
      <c r="F58" s="4">
        <v>13.81</v>
      </c>
      <c r="G58" s="4">
        <f t="shared" si="5"/>
        <v>168.58</v>
      </c>
      <c r="H58" s="2">
        <v>153.56</v>
      </c>
      <c r="I58" s="2">
        <f t="shared" si="0"/>
        <v>153.56</v>
      </c>
      <c r="J58" s="4">
        <f t="shared" si="6"/>
        <v>2.3199999999999998</v>
      </c>
      <c r="K58" s="4">
        <f t="shared" si="7"/>
        <v>1.57</v>
      </c>
      <c r="L58" s="4">
        <f t="shared" si="8"/>
        <v>11.9</v>
      </c>
      <c r="M58" s="8">
        <f t="shared" si="4"/>
        <v>169.35</v>
      </c>
    </row>
  </sheetData>
  <mergeCells count="1">
    <mergeCell ref="A1:M1"/>
  </mergeCells>
  <pageMargins left="0.7" right="0.7" top="0.75" bottom="0.75" header="0.3" footer="0.3"/>
  <pageSetup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ADHC 1-1-2024 Initial Rates</vt:lpstr>
      <vt:lpstr>'ADHC 1-1-2024 Initial Rates'!Print_Area</vt:lpstr>
      <vt:lpstr>'ADHC 1-1-2024 Initial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Timothy (HEALTH)</dc:creator>
  <cp:lastModifiedBy>Fischer, Timothy (HEALTH)</cp:lastModifiedBy>
  <cp:lastPrinted>2025-07-23T18:13:50Z</cp:lastPrinted>
  <dcterms:created xsi:type="dcterms:W3CDTF">2024-05-29T17:53:47Z</dcterms:created>
  <dcterms:modified xsi:type="dcterms:W3CDTF">2025-08-25T16:02:47Z</dcterms:modified>
</cp:coreProperties>
</file>