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L:\CHHA 2022 Rate Templates &amp; Rate Sheets From Deloitte\KPMG HCCR Data\"/>
    </mc:Choice>
  </mc:AlternateContent>
  <xr:revisionPtr revIDLastSave="0" documentId="8_{D577659D-8AEB-49DC-B976-6780AA01D9A6}" xr6:coauthVersionLast="47" xr6:coauthVersionMax="47" xr10:uidLastSave="{00000000-0000-0000-0000-000000000000}"/>
  <bookViews>
    <workbookView xWindow="-110" yWindow="-110" windowWidth="19420" windowHeight="11020" xr2:uid="{00000000-000D-0000-FFFF-FFFF00000000}"/>
  </bookViews>
  <sheets>
    <sheet name="Summary" sheetId="1" r:id="rId1"/>
    <sheet name="Schedule 3c" sheetId="2" r:id="rId2"/>
    <sheet name="Schedule 4c" sheetId="3" r:id="rId3"/>
    <sheet name="Schedule 5c" sheetId="4" r:id="rId4"/>
    <sheet name="Trial Balance" sheetId="5" r:id="rId5"/>
    <sheet name="Allocation" sheetId="6" r:id="rId6"/>
    <sheet name="WR&amp;R Calculation"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2" l="1"/>
  <c r="C81" i="3"/>
  <c r="H8" i="2"/>
  <c r="D7" i="6"/>
  <c r="C7" i="6"/>
  <c r="B7" i="6"/>
  <c r="E40" i="7"/>
  <c r="C40" i="7"/>
  <c r="E27" i="7"/>
  <c r="C27" i="7"/>
  <c r="E36" i="7"/>
  <c r="E32" i="7"/>
  <c r="C36" i="7"/>
  <c r="C32" i="7"/>
  <c r="E23" i="7"/>
  <c r="E19" i="7"/>
  <c r="E15" i="7"/>
  <c r="E11" i="7"/>
  <c r="AI44" i="4"/>
  <c r="C23" i="7"/>
  <c r="C19" i="7"/>
  <c r="C15" i="7"/>
  <c r="C11" i="7"/>
  <c r="G14" i="5"/>
  <c r="X52" i="4"/>
  <c r="U52" i="4"/>
  <c r="E52" i="4"/>
  <c r="AE35" i="4"/>
  <c r="AD35" i="4"/>
  <c r="W35" i="4"/>
  <c r="V35" i="4"/>
  <c r="W18" i="4"/>
  <c r="X18" i="4"/>
  <c r="AE18" i="4"/>
  <c r="U18" i="4"/>
  <c r="G18" i="4"/>
  <c r="M16" i="2"/>
  <c r="L16" i="2"/>
  <c r="K16" i="2"/>
  <c r="AF50" i="4"/>
  <c r="AF52" i="4" s="1"/>
  <c r="AE50" i="4"/>
  <c r="AE52" i="4" s="1"/>
  <c r="AD50" i="4"/>
  <c r="AD52" i="4" s="1"/>
  <c r="AC50" i="4"/>
  <c r="AC52" i="4" s="1"/>
  <c r="AB50" i="4"/>
  <c r="AB52" i="4" s="1"/>
  <c r="AA50" i="4"/>
  <c r="AA52" i="4" s="1"/>
  <c r="Z50" i="4"/>
  <c r="Z52" i="4" s="1"/>
  <c r="Y50" i="4"/>
  <c r="Y52" i="4" s="1"/>
  <c r="X50" i="4"/>
  <c r="W50" i="4"/>
  <c r="W52" i="4" s="1"/>
  <c r="V50" i="4"/>
  <c r="V52" i="4" s="1"/>
  <c r="U50" i="4"/>
  <c r="M50" i="4"/>
  <c r="M52" i="4" s="1"/>
  <c r="K50" i="4"/>
  <c r="K52" i="4" s="1"/>
  <c r="I50" i="4"/>
  <c r="I52" i="4" s="1"/>
  <c r="G50" i="4"/>
  <c r="G52" i="4" s="1"/>
  <c r="E50" i="4"/>
  <c r="C50" i="4"/>
  <c r="C52" i="4" s="1"/>
  <c r="AF33" i="4"/>
  <c r="AF35" i="4" s="1"/>
  <c r="AE33" i="4"/>
  <c r="AD33" i="4"/>
  <c r="AC33" i="4"/>
  <c r="AC35" i="4" s="1"/>
  <c r="AB33" i="4"/>
  <c r="AB35" i="4" s="1"/>
  <c r="AA33" i="4"/>
  <c r="AA35" i="4" s="1"/>
  <c r="Z33" i="4"/>
  <c r="Z35" i="4" s="1"/>
  <c r="Y33" i="4"/>
  <c r="Y35" i="4" s="1"/>
  <c r="X33" i="4"/>
  <c r="X35" i="4" s="1"/>
  <c r="W33" i="4"/>
  <c r="V33" i="4"/>
  <c r="U33" i="4"/>
  <c r="U35" i="4" s="1"/>
  <c r="M33" i="4"/>
  <c r="M35" i="4" s="1"/>
  <c r="K33" i="4"/>
  <c r="K35" i="4" s="1"/>
  <c r="I33" i="4"/>
  <c r="I35" i="4" s="1"/>
  <c r="G33" i="4"/>
  <c r="G35" i="4" s="1"/>
  <c r="E33" i="4"/>
  <c r="E35" i="4" s="1"/>
  <c r="C33" i="4"/>
  <c r="C35" i="4" s="1"/>
  <c r="AF16" i="4"/>
  <c r="AF18" i="4" s="1"/>
  <c r="AE16" i="4"/>
  <c r="AD16" i="4"/>
  <c r="AD18" i="4" s="1"/>
  <c r="AC16" i="4"/>
  <c r="AC18" i="4" s="1"/>
  <c r="AB16" i="4"/>
  <c r="AB18" i="4" s="1"/>
  <c r="AA16" i="4"/>
  <c r="AA18" i="4" s="1"/>
  <c r="Z16" i="4"/>
  <c r="Z18" i="4" s="1"/>
  <c r="Y16" i="4"/>
  <c r="Y18" i="4" s="1"/>
  <c r="X16" i="4"/>
  <c r="W16" i="4"/>
  <c r="V16" i="4"/>
  <c r="V18" i="4" s="1"/>
  <c r="U16" i="4"/>
  <c r="M16" i="4"/>
  <c r="M18" i="4" s="1"/>
  <c r="K16" i="4"/>
  <c r="K18" i="4" s="1"/>
  <c r="I16" i="4"/>
  <c r="I18" i="4" s="1"/>
  <c r="G16" i="4"/>
  <c r="E16" i="4"/>
  <c r="E18" i="4" s="1"/>
  <c r="C16" i="4"/>
  <c r="C18" i="4" s="1"/>
  <c r="D80" i="3"/>
  <c r="D54" i="3"/>
  <c r="K48" i="2"/>
  <c r="M46" i="2"/>
  <c r="M48" i="2" s="1"/>
  <c r="L46" i="2"/>
  <c r="L48" i="2" s="1"/>
  <c r="K46" i="2"/>
  <c r="I46" i="2"/>
  <c r="I48" i="2" s="1"/>
  <c r="M30" i="2"/>
  <c r="M32" i="2" s="1"/>
  <c r="L30" i="2"/>
  <c r="L32" i="2" s="1"/>
  <c r="K30" i="2"/>
  <c r="K32" i="2" s="1"/>
  <c r="I30" i="2"/>
  <c r="I32" i="2" s="1"/>
  <c r="I14" i="2"/>
  <c r="I16" i="2" s="1"/>
  <c r="K14" i="2"/>
  <c r="L14" i="2"/>
  <c r="M14" i="2"/>
  <c r="G12" i="5"/>
  <c r="F40" i="7" l="1"/>
  <c r="E42" i="2" s="1"/>
  <c r="F27" i="7"/>
  <c r="E26" i="2" s="1"/>
  <c r="F32" i="7"/>
  <c r="E40" i="2" s="1"/>
  <c r="F36" i="7"/>
  <c r="E41" i="2" s="1"/>
  <c r="F23" i="7"/>
  <c r="E25" i="2" s="1"/>
  <c r="F19" i="7"/>
  <c r="E24" i="2" s="1"/>
  <c r="F15" i="7"/>
  <c r="E10" i="2" s="1"/>
  <c r="H10" i="2" s="1"/>
  <c r="F11" i="7"/>
  <c r="C27" i="5"/>
  <c r="D25" i="5" s="1"/>
  <c r="E30" i="2" l="1"/>
  <c r="E32" i="2" s="1"/>
  <c r="E46" i="2"/>
  <c r="E48" i="2" s="1"/>
  <c r="H10" i="7"/>
  <c r="E8" i="2"/>
  <c r="C30" i="5"/>
  <c r="G10" i="5" s="1"/>
  <c r="D26" i="5"/>
  <c r="C31" i="5" s="1"/>
  <c r="G11" i="5" s="1"/>
  <c r="E14" i="2" l="1"/>
  <c r="E16" i="2" s="1"/>
  <c r="E50" i="2"/>
  <c r="E51" i="2" s="1"/>
  <c r="J10" i="7"/>
  <c r="K10" i="7" s="1"/>
  <c r="C32" i="5"/>
  <c r="D27" i="5"/>
  <c r="B17" i="5" l="1"/>
  <c r="B20" i="5" s="1"/>
  <c r="G13" i="5" l="1"/>
  <c r="S49" i="4" l="1"/>
  <c r="Q49" i="4"/>
  <c r="AH49" i="4" s="1"/>
  <c r="O49" i="4"/>
  <c r="AG49" i="4" s="1"/>
  <c r="S48" i="4"/>
  <c r="AI48" i="4" s="1"/>
  <c r="Q48" i="4"/>
  <c r="O48" i="4"/>
  <c r="AG48" i="4" s="1"/>
  <c r="S47" i="4"/>
  <c r="AI47" i="4" s="1"/>
  <c r="Q47" i="4"/>
  <c r="O47" i="4"/>
  <c r="AG47" i="4" s="1"/>
  <c r="S46" i="4"/>
  <c r="Q46" i="4"/>
  <c r="AH46" i="4" s="1"/>
  <c r="AH50" i="4" s="1"/>
  <c r="AH52" i="4" s="1"/>
  <c r="O46" i="4"/>
  <c r="AG46" i="4" s="1"/>
  <c r="S45" i="4"/>
  <c r="AI45" i="4" s="1"/>
  <c r="D6" i="6" s="1"/>
  <c r="Q45" i="4"/>
  <c r="O45" i="4"/>
  <c r="AG45" i="4" s="1"/>
  <c r="S44" i="4"/>
  <c r="Q44" i="4"/>
  <c r="O44" i="4"/>
  <c r="S32" i="4"/>
  <c r="Q32" i="4"/>
  <c r="AH32" i="4" s="1"/>
  <c r="O32" i="4"/>
  <c r="AG32" i="4" s="1"/>
  <c r="S31" i="4"/>
  <c r="AI31" i="4" s="1"/>
  <c r="Q31" i="4"/>
  <c r="O31" i="4"/>
  <c r="AG31" i="4" s="1"/>
  <c r="S30" i="4"/>
  <c r="AI30" i="4" s="1"/>
  <c r="Q30" i="4"/>
  <c r="O30" i="4"/>
  <c r="AG30" i="4" s="1"/>
  <c r="S29" i="4"/>
  <c r="Q29" i="4"/>
  <c r="AH29" i="4" s="1"/>
  <c r="O29" i="4"/>
  <c r="AG29" i="4" s="1"/>
  <c r="S28" i="4"/>
  <c r="AI28" i="4" s="1"/>
  <c r="C6" i="6" s="1"/>
  <c r="Q28" i="4"/>
  <c r="O28" i="4"/>
  <c r="AG28" i="4" s="1"/>
  <c r="S27" i="4"/>
  <c r="Q27" i="4"/>
  <c r="O27" i="4"/>
  <c r="S15" i="4"/>
  <c r="Q15" i="4"/>
  <c r="AH15" i="4" s="1"/>
  <c r="O15" i="4"/>
  <c r="AG15" i="4" s="1"/>
  <c r="S14" i="4"/>
  <c r="AI14" i="4" s="1"/>
  <c r="Q14" i="4"/>
  <c r="O14" i="4"/>
  <c r="AG14" i="4" s="1"/>
  <c r="S13" i="4"/>
  <c r="AI13" i="4" s="1"/>
  <c r="Q13" i="4"/>
  <c r="O13" i="4"/>
  <c r="AG13" i="4" s="1"/>
  <c r="S12" i="4"/>
  <c r="Q12" i="4"/>
  <c r="AH12" i="4" s="1"/>
  <c r="O12" i="4"/>
  <c r="AG12" i="4" s="1"/>
  <c r="S11" i="4"/>
  <c r="AI11" i="4" s="1"/>
  <c r="B6" i="6" s="1"/>
  <c r="Q11" i="4"/>
  <c r="O11" i="4"/>
  <c r="AG11" i="4" s="1"/>
  <c r="S10" i="4"/>
  <c r="Q10" i="4"/>
  <c r="O10" i="4"/>
  <c r="D27" i="3"/>
  <c r="F45" i="2"/>
  <c r="C45" i="2" s="1"/>
  <c r="F44" i="2"/>
  <c r="C44" i="2" s="1"/>
  <c r="F43" i="2"/>
  <c r="C43" i="2" s="1"/>
  <c r="F29" i="2"/>
  <c r="C29" i="2" s="1"/>
  <c r="F28" i="2"/>
  <c r="C28" i="2" s="1"/>
  <c r="F27" i="2"/>
  <c r="C27" i="2" s="1"/>
  <c r="F13" i="2"/>
  <c r="C13" i="2" s="1"/>
  <c r="F12" i="2"/>
  <c r="C12" i="2" s="1"/>
  <c r="F11" i="2"/>
  <c r="C11" i="2" s="1"/>
  <c r="S50" i="4" l="1"/>
  <c r="S52" i="4" s="1"/>
  <c r="S16" i="4"/>
  <c r="S18" i="4" s="1"/>
  <c r="AG44" i="4"/>
  <c r="AG50" i="4" s="1"/>
  <c r="AG52" i="4" s="1"/>
  <c r="O50" i="4"/>
  <c r="O52" i="4" s="1"/>
  <c r="Q50" i="4"/>
  <c r="Q52" i="4" s="1"/>
  <c r="AH33" i="4"/>
  <c r="AH35" i="4" s="1"/>
  <c r="O33" i="4"/>
  <c r="O35" i="4" s="1"/>
  <c r="Q33" i="4"/>
  <c r="Q35" i="4" s="1"/>
  <c r="S33" i="4"/>
  <c r="S35" i="4" s="1"/>
  <c r="AH16" i="4"/>
  <c r="AH18" i="4" s="1"/>
  <c r="AG10" i="4"/>
  <c r="AG16" i="4" s="1"/>
  <c r="AG18" i="4" s="1"/>
  <c r="O16" i="4"/>
  <c r="O18" i="4" s="1"/>
  <c r="Q16" i="4"/>
  <c r="Q18" i="4" s="1"/>
  <c r="I50" i="2"/>
  <c r="E6" i="6"/>
  <c r="AI10" i="4"/>
  <c r="AI16" i="4" s="1"/>
  <c r="AI18" i="4" s="1"/>
  <c r="AI27" i="4"/>
  <c r="AI50" i="4"/>
  <c r="AI52" i="4" s="1"/>
  <c r="AG27" i="4"/>
  <c r="AI33" i="4" l="1"/>
  <c r="AI35" i="4" s="1"/>
  <c r="AG33" i="4"/>
  <c r="AG35" i="4" s="1"/>
  <c r="E7" i="6"/>
  <c r="D5" i="6"/>
  <c r="B5" i="6"/>
  <c r="C5" i="6"/>
  <c r="B8" i="6" l="1"/>
  <c r="E5" i="6"/>
  <c r="C8" i="6"/>
  <c r="D8" i="6"/>
  <c r="E8" i="6" l="1"/>
  <c r="E13" i="6" l="1"/>
  <c r="B13" i="6"/>
  <c r="B15" i="6"/>
  <c r="D14" i="6"/>
  <c r="H41" i="2" s="1"/>
  <c r="C14" i="6"/>
  <c r="H25" i="2" s="1"/>
  <c r="B14" i="6"/>
  <c r="C15" i="6"/>
  <c r="H26" i="2" s="1"/>
  <c r="D15" i="6"/>
  <c r="H42" i="2" s="1"/>
  <c r="E14" i="6"/>
  <c r="E15" i="6"/>
  <c r="C13" i="6"/>
  <c r="H24" i="2" s="1"/>
  <c r="D13" i="6"/>
  <c r="H40" i="2" s="1"/>
  <c r="D8" i="2" l="1"/>
  <c r="E16" i="6"/>
  <c r="G25" i="2"/>
  <c r="J25" i="2"/>
  <c r="D25" i="2"/>
  <c r="J40" i="2"/>
  <c r="G40" i="2"/>
  <c r="D40" i="2"/>
  <c r="D16" i="6"/>
  <c r="B16" i="6"/>
  <c r="G8" i="2"/>
  <c r="J8" i="2"/>
  <c r="J42" i="2"/>
  <c r="G42" i="2"/>
  <c r="D42" i="2"/>
  <c r="D10" i="2"/>
  <c r="G10" i="2"/>
  <c r="J10" i="2"/>
  <c r="G24" i="2"/>
  <c r="C16" i="6"/>
  <c r="J24" i="2"/>
  <c r="D24" i="2"/>
  <c r="G26" i="2"/>
  <c r="J26" i="2"/>
  <c r="D26" i="2"/>
  <c r="D41" i="2"/>
  <c r="J41" i="2"/>
  <c r="G41" i="2"/>
  <c r="H9" i="2"/>
  <c r="J9" i="2"/>
  <c r="G9" i="2"/>
  <c r="D9" i="2"/>
  <c r="G14" i="2" l="1"/>
  <c r="G16" i="2" s="1"/>
  <c r="G30" i="2"/>
  <c r="G32" i="2" s="1"/>
  <c r="H46" i="2"/>
  <c r="H48" i="2" s="1"/>
  <c r="G46" i="2"/>
  <c r="G48" i="2" s="1"/>
  <c r="J46" i="2"/>
  <c r="J48" i="2" s="1"/>
  <c r="D46" i="2"/>
  <c r="D48" i="2" s="1"/>
  <c r="J30" i="2"/>
  <c r="J32" i="2" s="1"/>
  <c r="D30" i="2"/>
  <c r="D32" i="2" s="1"/>
  <c r="H30" i="2"/>
  <c r="H32" i="2" s="1"/>
  <c r="J14" i="2"/>
  <c r="J16" i="2" s="1"/>
  <c r="H14" i="2"/>
  <c r="H16" i="2" s="1"/>
  <c r="D14" i="2"/>
  <c r="D16" i="2" s="1"/>
  <c r="F26" i="2"/>
  <c r="C26" i="2" s="1"/>
  <c r="AK29" i="4" s="1"/>
  <c r="AL29" i="4" s="1"/>
  <c r="F24" i="2"/>
  <c r="C23" i="3"/>
  <c r="C12" i="3"/>
  <c r="C16" i="3"/>
  <c r="C21" i="3"/>
  <c r="C20" i="3"/>
  <c r="C19" i="3"/>
  <c r="C43" i="3"/>
  <c r="C39" i="3"/>
  <c r="C50" i="3"/>
  <c r="C47" i="3"/>
  <c r="C46" i="3"/>
  <c r="C48" i="3"/>
  <c r="F41" i="2"/>
  <c r="C41" i="2" s="1"/>
  <c r="AK45" i="4" s="1"/>
  <c r="AL45" i="4" s="1"/>
  <c r="F40" i="2"/>
  <c r="F25" i="2"/>
  <c r="C25" i="2" s="1"/>
  <c r="AK28" i="4" s="1"/>
  <c r="AL28" i="4" s="1"/>
  <c r="F9" i="2"/>
  <c r="C9" i="2" s="1"/>
  <c r="F10" i="2"/>
  <c r="C10" i="2" s="1"/>
  <c r="AK12" i="4" s="1"/>
  <c r="AL12" i="4" s="1"/>
  <c r="F42" i="2"/>
  <c r="C42" i="2" s="1"/>
  <c r="AK46" i="4" s="1"/>
  <c r="AL46" i="4" s="1"/>
  <c r="F8" i="2"/>
  <c r="C65" i="3"/>
  <c r="C69" i="3"/>
  <c r="C76" i="3"/>
  <c r="C74" i="3"/>
  <c r="C72" i="3"/>
  <c r="C73" i="3"/>
  <c r="H50" i="2" l="1"/>
  <c r="H51" i="2" s="1"/>
  <c r="G51" i="2"/>
  <c r="C80" i="3"/>
  <c r="C54" i="3"/>
  <c r="F46" i="2"/>
  <c r="F48" i="2" s="1"/>
  <c r="F30" i="2"/>
  <c r="F32" i="2" s="1"/>
  <c r="F14" i="2"/>
  <c r="F16" i="2" s="1"/>
  <c r="J50" i="2"/>
  <c r="J51" i="2" s="1"/>
  <c r="C24" i="2"/>
  <c r="C8" i="2"/>
  <c r="C27" i="3"/>
  <c r="C40" i="2"/>
  <c r="D50" i="2"/>
  <c r="D51" i="2" s="1"/>
  <c r="C46" i="2" l="1"/>
  <c r="C48" i="2" s="1"/>
  <c r="AK52" i="4" s="1"/>
  <c r="AL52" i="4" s="1"/>
  <c r="AK44" i="4"/>
  <c r="AL44" i="4" s="1"/>
  <c r="C30" i="2"/>
  <c r="C32" i="2" s="1"/>
  <c r="AK35" i="4" s="1"/>
  <c r="AL35" i="4" s="1"/>
  <c r="AK27" i="4"/>
  <c r="AL27" i="4" s="1"/>
  <c r="C14" i="2"/>
  <c r="C16" i="2" s="1"/>
  <c r="AK18" i="4" s="1"/>
  <c r="AL18" i="4" s="1"/>
  <c r="AK10" i="4"/>
  <c r="AL10" i="4" s="1"/>
  <c r="C82" i="3"/>
  <c r="F50" i="2"/>
  <c r="C50" i="2" l="1"/>
  <c r="C51" i="2" s="1"/>
</calcChain>
</file>

<file path=xl/sharedStrings.xml><?xml version="1.0" encoding="utf-8"?>
<sst xmlns="http://schemas.openxmlformats.org/spreadsheetml/2006/main" count="708" uniqueCount="181">
  <si>
    <t xml:space="preserve">FI Name </t>
  </si>
  <si>
    <t>FI County</t>
  </si>
  <si>
    <t>Schedule 3c: FI Costs &amp; Expenses by Service Type</t>
  </si>
  <si>
    <t>Non-Allowable Costs (Adjustment to Expense)</t>
  </si>
  <si>
    <t>Program Administration</t>
  </si>
  <si>
    <t>Program Aide (Direct Care)</t>
  </si>
  <si>
    <t>Program RN Supervision/ Assessment 
(Direct Care)</t>
  </si>
  <si>
    <t>Program Staff Training</t>
  </si>
  <si>
    <t>Transportation</t>
  </si>
  <si>
    <t>Contracted Purchased Services</t>
  </si>
  <si>
    <t>Other</t>
  </si>
  <si>
    <t>001</t>
  </si>
  <si>
    <t>002</t>
  </si>
  <si>
    <t>003</t>
  </si>
  <si>
    <t>004</t>
  </si>
  <si>
    <t>005</t>
  </si>
  <si>
    <t>006</t>
  </si>
  <si>
    <t>007</t>
  </si>
  <si>
    <t>008</t>
  </si>
  <si>
    <t>009</t>
  </si>
  <si>
    <t>010</t>
  </si>
  <si>
    <t>Direct Care</t>
  </si>
  <si>
    <t>CDPAS: Individual - Basic</t>
  </si>
  <si>
    <t xml:space="preserve">CDPAS: Individual - Hard to Serve </t>
  </si>
  <si>
    <t>CDPAS: Individual - Live-In</t>
  </si>
  <si>
    <t>CDPAS: Multiple - Basic</t>
  </si>
  <si>
    <t xml:space="preserve">CDPAS: Multiple - Hard to Serve </t>
  </si>
  <si>
    <t>CDPAS: Multiple - Live-In</t>
  </si>
  <si>
    <t>GRAND TOTAL</t>
  </si>
  <si>
    <t>Schedule 4c: FI General Service Cost Centers</t>
  </si>
  <si>
    <t xml:space="preserve">GENERAL SERVICE COST CENTERS </t>
  </si>
  <si>
    <t>Criminal Background Check &amp; Fingerprinting</t>
  </si>
  <si>
    <t>Capital Related - Building &amp; Fixtures</t>
  </si>
  <si>
    <t>Capital Related - Movable Equipment</t>
  </si>
  <si>
    <t>Plant Operations &amp; Maintenance</t>
  </si>
  <si>
    <t>Rent-Building</t>
  </si>
  <si>
    <t>Rent-Furnishings</t>
  </si>
  <si>
    <t>Rent-Vehicles</t>
  </si>
  <si>
    <t>Interest-Property</t>
  </si>
  <si>
    <t>Depreciation-Plant</t>
  </si>
  <si>
    <t>Depreciation-Equipment &amp; Furnishings</t>
  </si>
  <si>
    <t>Depreciation-Vehicles</t>
  </si>
  <si>
    <t>011</t>
  </si>
  <si>
    <t>012</t>
  </si>
  <si>
    <t>Utilities</t>
  </si>
  <si>
    <t>013</t>
  </si>
  <si>
    <t>Supplies &amp; Materials</t>
  </si>
  <si>
    <t>014</t>
  </si>
  <si>
    <t>Insurance</t>
  </si>
  <si>
    <t>015</t>
  </si>
  <si>
    <t xml:space="preserve">Administration &amp; General </t>
  </si>
  <si>
    <t>016</t>
  </si>
  <si>
    <t>017</t>
  </si>
  <si>
    <t>Grand Total</t>
  </si>
  <si>
    <t>018</t>
  </si>
  <si>
    <t>Schedule 5c: FI Service Statistics</t>
  </si>
  <si>
    <t>Medicaid</t>
  </si>
  <si>
    <t xml:space="preserve">Dual-eligible </t>
  </si>
  <si>
    <t>Medicare</t>
  </si>
  <si>
    <t>Private Pay</t>
  </si>
  <si>
    <t>Total</t>
  </si>
  <si>
    <t>FFS</t>
  </si>
  <si>
    <t>MC</t>
  </si>
  <si>
    <t>Total Medicaid (FFS + MC)</t>
  </si>
  <si>
    <t>Patients</t>
  </si>
  <si>
    <t>Units of Service: Visits</t>
  </si>
  <si>
    <t>Units of Service: Hours</t>
  </si>
  <si>
    <t xml:space="preserve">Total Unique Patients </t>
  </si>
  <si>
    <t xml:space="preserve">Total Unique Units of Service: Visits                   </t>
  </si>
  <si>
    <t xml:space="preserve">Total Unique Units of Service: Hours                   </t>
  </si>
  <si>
    <t>019</t>
  </si>
  <si>
    <t>020</t>
  </si>
  <si>
    <t>021</t>
  </si>
  <si>
    <t>022</t>
  </si>
  <si>
    <t>023</t>
  </si>
  <si>
    <t>024</t>
  </si>
  <si>
    <t xml:space="preserve">GRAND TOTAL </t>
  </si>
  <si>
    <t>FI Schedule 3c</t>
  </si>
  <si>
    <t>FI Schedule 4c</t>
  </si>
  <si>
    <t>FI Schedule 5c</t>
  </si>
  <si>
    <t xml:space="preserve">Trial Balance </t>
  </si>
  <si>
    <t>Description</t>
  </si>
  <si>
    <t>Current Period Cost</t>
  </si>
  <si>
    <t>Salary Expense</t>
  </si>
  <si>
    <t>Fringe Benefits</t>
  </si>
  <si>
    <t>Marketing</t>
  </si>
  <si>
    <t>Meal Expense</t>
  </si>
  <si>
    <t>Supplies</t>
  </si>
  <si>
    <t>Income Taxes</t>
  </si>
  <si>
    <t>Rent</t>
  </si>
  <si>
    <t>Cash Receipt Assessment Tax</t>
  </si>
  <si>
    <t>Travel Expense</t>
  </si>
  <si>
    <t>Bad Debt Expense</t>
  </si>
  <si>
    <t>County Allocation Percentages</t>
  </si>
  <si>
    <t>County #1</t>
  </si>
  <si>
    <t>County #2</t>
  </si>
  <si>
    <t>County #3</t>
  </si>
  <si>
    <t>Check</t>
  </si>
  <si>
    <t>Allocation Percentages</t>
  </si>
  <si>
    <t>Example FI</t>
  </si>
  <si>
    <t>Category</t>
  </si>
  <si>
    <t>A</t>
  </si>
  <si>
    <t>Staff Training</t>
  </si>
  <si>
    <t>Administrative</t>
  </si>
  <si>
    <t>Total Direct Care on Schedule 3</t>
  </si>
  <si>
    <t>Depreciation</t>
  </si>
  <si>
    <t>Total Expenses</t>
  </si>
  <si>
    <t>Check to AFS and Schedule 3</t>
  </si>
  <si>
    <t>offset to revenue - not on Schedule 3</t>
  </si>
  <si>
    <t>Total Expenses per AFS</t>
  </si>
  <si>
    <t>Difference</t>
  </si>
  <si>
    <t>**</t>
  </si>
  <si>
    <t xml:space="preserve">**Difference relates to bad debt expense that is offset to revenue on FS.  Will be treated as offset to revenue on cost report as well. </t>
  </si>
  <si>
    <r>
      <rPr>
        <b/>
        <sz val="11"/>
        <color rgb="FFFF0000"/>
        <rFont val="Calibri"/>
        <family val="2"/>
        <scheme val="minor"/>
      </rPr>
      <t>A:</t>
    </r>
    <r>
      <rPr>
        <sz val="11"/>
        <color rgb="FFFF0000"/>
        <rFont val="Calibri"/>
        <family val="2"/>
        <scheme val="minor"/>
      </rPr>
      <t xml:space="preserve"> </t>
    </r>
    <r>
      <rPr>
        <sz val="11"/>
        <rFont val="Calibri"/>
        <family val="2"/>
        <scheme val="minor"/>
      </rPr>
      <t>Allocation obtained from YTD Master Payroll Report</t>
    </r>
  </si>
  <si>
    <t>Allocation of Fringe Benefits</t>
  </si>
  <si>
    <t>Summary of Hours (from system generated support)</t>
  </si>
  <si>
    <t>CDPAS- Basic</t>
  </si>
  <si>
    <t>CDPAS - Hard to Serve</t>
  </si>
  <si>
    <t>CDPAS - Live-in</t>
  </si>
  <si>
    <t>Schedule 3 check</t>
  </si>
  <si>
    <t>Totals</t>
  </si>
  <si>
    <t xml:space="preserve">Agrees to Audited Financial Statements or trial balance. </t>
  </si>
  <si>
    <t>Agrees to Column 004 on Schedule 3c</t>
  </si>
  <si>
    <t>N/A</t>
  </si>
  <si>
    <t>Non-reimbursable WR&amp;R Costs</t>
  </si>
  <si>
    <t>Non-reimbursable Costs (Adjustment to Expense)</t>
  </si>
  <si>
    <t>Total Reimbursable Costs
(Sum of columns 005 through 011)</t>
  </si>
  <si>
    <t>Total Entity Costs
(002 + 003+ 004)</t>
  </si>
  <si>
    <t>SUBTOTAL (reimbursable services)</t>
  </si>
  <si>
    <t>Direct Care Non-personnel Costs</t>
  </si>
  <si>
    <t>Employee physicals/uniforms/immuizations</t>
  </si>
  <si>
    <t>Other non-reimbursable services</t>
  </si>
  <si>
    <t xml:space="preserve">SUBTOTAL (reimbursable services) </t>
  </si>
  <si>
    <t xml:space="preserve">Total cost per unit (not reimbursment rate)                 </t>
  </si>
  <si>
    <t>025</t>
  </si>
  <si>
    <t>Non-reimbursable</t>
  </si>
  <si>
    <t>Total Program Administration Expenses on Schedules 3/4</t>
  </si>
  <si>
    <t>Total Non-reimbursable expenses</t>
  </si>
  <si>
    <t>026</t>
  </si>
  <si>
    <t xml:space="preserve">Total entity cost (from Schedule 3c Column 001)        </t>
  </si>
  <si>
    <t>Medical Supplies</t>
  </si>
  <si>
    <t xml:space="preserve">  </t>
  </si>
  <si>
    <t>Comments/Instructions for template</t>
  </si>
  <si>
    <t>Enter total units of service from Schedule 5c, for the specific entity and service type listed in Column D.</t>
  </si>
  <si>
    <t>Sum of all WR&amp;R revenue (Column F)</t>
  </si>
  <si>
    <t>Should be supported by trial expense accounts or general ledger detail with certain expenses containing WR&amp;R expenses.</t>
  </si>
  <si>
    <t xml:space="preserve">If this value is positive (i.e., there are WR&amp;R costs in excess of WR&amp;R revenue received), report the excess costs in column 005 (Program Administration), Column 006 (Program Aide), Column 007 (Program RN Supervision/Assessment, or Column 008 (Program Staff Training) on Schedule 3. If value is negative (i.e., WR&amp;R revenue is greater than WR&amp;R costs), do not enter the value on Schedule 3, as it is not a cost. </t>
  </si>
  <si>
    <t>Entity #1, Service Type #1</t>
  </si>
  <si>
    <t>Total estimated WR&amp;R revenue</t>
  </si>
  <si>
    <t>Total WR&amp;R costs</t>
  </si>
  <si>
    <t>2022 Medicaid Reimbursement rate</t>
  </si>
  <si>
    <t>Entity #1, Service Type #2</t>
  </si>
  <si>
    <t>Entity #2, Service Type #1</t>
  </si>
  <si>
    <t>Entity #2, Service Type #2</t>
  </si>
  <si>
    <t>Legend:</t>
  </si>
  <si>
    <t>Calculation or no input needed</t>
  </si>
  <si>
    <t>Manual input</t>
  </si>
  <si>
    <t>Select option from drop-down</t>
  </si>
  <si>
    <t>CDPAS: Individual - Live in</t>
  </si>
  <si>
    <t>CDPAS: Individual - Hard to Serve</t>
  </si>
  <si>
    <t>Entity #3, Service Type #1</t>
  </si>
  <si>
    <t>Entity #3, Service Type #2</t>
  </si>
  <si>
    <t>Entity #2, Service Type #3</t>
  </si>
  <si>
    <t>Entity #3, Service Type #3</t>
  </si>
  <si>
    <t>CDPAS</t>
  </si>
  <si>
    <t>DOH-approved Workers' Recruitment &amp; Retention (WR&amp;R) Revenue Estimation Template - FI Services</t>
  </si>
  <si>
    <t>For additional guidance, including WR&amp;R instructions for agencies contracted with the City of New York, refer to pages 16-19 of the 2022 Home Care Cost Report Instructions.</t>
  </si>
  <si>
    <t>In calendar year 2022, FIs received a 4.56% WR&amp;R rate add-on.  Use this rate assumption if rate sheet doesn’t clearly indentify WR&amp;R add-on.</t>
  </si>
  <si>
    <t>Enter Medicaid Reimbursement rate from rate sheet (FFS and/or MC)</t>
  </si>
  <si>
    <t>Formula = Medicaid reimbursement rate -(Medicaid reimbursement rate/(1+WR&amp;R add-on %)</t>
  </si>
  <si>
    <t xml:space="preserve">Select a reimbursable service type* from the drop-down menu options. </t>
  </si>
  <si>
    <t xml:space="preserve">Amount must be offset from total WR&amp;R costs </t>
  </si>
  <si>
    <t>Report WR&amp;R costs that were covered by the WR&amp;R revenue as non-reimbursable in column 003 of Schedule 3.</t>
  </si>
  <si>
    <t>WR&amp;R Rate Add-On %</t>
  </si>
  <si>
    <t>WR&amp;R Rate Add-On ($)</t>
  </si>
  <si>
    <t>Reimbursable Service Type* (select one from drop-down)</t>
  </si>
  <si>
    <t>Units of service (FFS and/or MC)</t>
  </si>
  <si>
    <t>Non-reimbursable WR&amp;R costs to be reported in Column 003</t>
  </si>
  <si>
    <t>Reimbursable WR&amp;R costs to be reported in Columns 005-008 (report amount in Schedule 3 if positive, do not report if negative)</t>
  </si>
  <si>
    <t>*"Reimbursable" refers to a service type that is reimbursed through the Medicaid Fee-for-service Consumer Directed Program.</t>
  </si>
  <si>
    <r>
      <rPr>
        <u/>
        <sz val="11"/>
        <color theme="1"/>
        <rFont val="Calibri"/>
        <family val="2"/>
        <scheme val="minor"/>
      </rPr>
      <t xml:space="preserve">Key assumptions: </t>
    </r>
    <r>
      <rPr>
        <sz val="11"/>
        <color theme="1"/>
        <rFont val="Calibri"/>
        <family val="2"/>
        <scheme val="minor"/>
      </rPr>
      <t xml:space="preserve">
 • The FI provides CDPAS- Basic, Hard to Serve and Live-in services.
 • The FI operates in three counties.
 • The system-generated report tracks the number of hours per county.
 • The average Live-in "visit/day" is 13 hours.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</si>
</sst>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_(* #,##0_);_(* \(#,##0\);_(* &quot;-&quot;??_);_(@_)"/>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sz val="10"/>
      <color rgb="FF000000"/>
      <name val="Times New Roman"/>
      <family val="1"/>
    </font>
    <font>
      <b/>
      <sz val="11"/>
      <color rgb="FF000000"/>
      <name val="Calibri"/>
      <family val="2"/>
      <scheme val="minor"/>
    </font>
    <font>
      <sz val="11"/>
      <name val="Calibri"/>
      <family val="2"/>
      <scheme val="minor"/>
    </font>
    <font>
      <b/>
      <sz val="14"/>
      <color theme="1"/>
      <name val="Calibri"/>
      <family val="2"/>
      <scheme val="minor"/>
    </font>
    <font>
      <sz val="11"/>
      <color theme="0"/>
      <name val="Calibri"/>
      <family val="2"/>
      <scheme val="minor"/>
    </font>
    <font>
      <b/>
      <sz val="16"/>
      <color theme="1"/>
      <name val="Calibri"/>
      <family val="2"/>
      <scheme val="minor"/>
    </font>
    <font>
      <b/>
      <sz val="16"/>
      <color rgb="FF000000"/>
      <name val="Calibri"/>
      <family val="2"/>
      <scheme val="minor"/>
    </font>
    <font>
      <b/>
      <sz val="11"/>
      <name val="Calibri"/>
      <family val="2"/>
      <scheme val="minor"/>
    </font>
    <font>
      <sz val="11"/>
      <color rgb="FF000000"/>
      <name val="Times New Roman"/>
      <family val="1"/>
    </font>
    <font>
      <sz val="11"/>
      <color rgb="FFFF0000"/>
      <name val="Calibri"/>
      <family val="2"/>
      <scheme val="minor"/>
    </font>
    <font>
      <b/>
      <u/>
      <sz val="11"/>
      <color theme="1"/>
      <name val="Calibri"/>
      <family val="2"/>
      <scheme val="minor"/>
    </font>
    <font>
      <b/>
      <sz val="11"/>
      <color rgb="FFFF0000"/>
      <name val="Calibri"/>
      <family val="2"/>
      <scheme val="minor"/>
    </font>
    <font>
      <sz val="10"/>
      <color rgb="FF000000"/>
      <name val="Calibri"/>
      <family val="2"/>
      <scheme val="minor"/>
    </font>
    <font>
      <u/>
      <sz val="11"/>
      <color theme="1"/>
      <name val="Calibri"/>
      <family val="2"/>
      <scheme val="minor"/>
    </font>
    <font>
      <sz val="8"/>
      <name val="Calibri"/>
      <family val="2"/>
      <scheme val="minor"/>
    </font>
    <font>
      <sz val="10"/>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FFFCC"/>
      </patternFill>
    </fill>
    <fill>
      <patternFill patternType="solid">
        <fgColor theme="5" tint="0.3999755851924192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s>
  <cellStyleXfs count="6">
    <xf numFmtId="0" fontId="0"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12" borderId="35" applyNumberFormat="0" applyFont="0" applyAlignment="0" applyProtection="0"/>
  </cellStyleXfs>
  <cellXfs count="244">
    <xf numFmtId="0" fontId="0" fillId="0" borderId="0" xfId="0"/>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top"/>
      <protection locked="0"/>
    </xf>
    <xf numFmtId="49" fontId="3" fillId="0" borderId="7"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vertical="center"/>
      <protection locked="0"/>
    </xf>
    <xf numFmtId="0" fontId="3" fillId="0" borderId="7" xfId="0" applyFont="1" applyFill="1" applyBorder="1" applyProtection="1">
      <protection locked="0"/>
    </xf>
    <xf numFmtId="49" fontId="1" fillId="2" borderId="8" xfId="0" applyNumberFormat="1" applyFont="1" applyFill="1" applyBorder="1" applyAlignment="1" applyProtection="1">
      <alignment horizontal="center" vertical="center" shrinkToFit="1"/>
    </xf>
    <xf numFmtId="49" fontId="1" fillId="2" borderId="8" xfId="0" applyNumberFormat="1" applyFont="1" applyFill="1" applyBorder="1" applyAlignment="1" applyProtection="1">
      <alignment horizontal="center" vertical="center" wrapText="1"/>
    </xf>
    <xf numFmtId="0" fontId="1" fillId="2" borderId="8" xfId="0" applyFont="1" applyFill="1" applyBorder="1" applyAlignment="1" applyProtection="1">
      <alignment horizontal="left" vertical="top"/>
    </xf>
    <xf numFmtId="49" fontId="1" fillId="2" borderId="9" xfId="0" applyNumberFormat="1" applyFont="1" applyFill="1" applyBorder="1" applyAlignment="1" applyProtection="1">
      <alignment horizontal="center" vertical="center" shrinkToFit="1"/>
    </xf>
    <xf numFmtId="0" fontId="1" fillId="0" borderId="7" xfId="0" applyFont="1" applyFill="1" applyBorder="1" applyAlignment="1" applyProtection="1">
      <alignment horizontal="left" indent="5"/>
      <protection locked="0"/>
    </xf>
    <xf numFmtId="0" fontId="3" fillId="0" borderId="10" xfId="0" applyFont="1" applyFill="1" applyBorder="1" applyProtection="1">
      <protection locked="0"/>
    </xf>
    <xf numFmtId="0" fontId="0" fillId="0" borderId="0" xfId="0" applyFill="1" applyBorder="1" applyAlignment="1" applyProtection="1">
      <alignment horizontal="center" vertical="top"/>
      <protection locked="0"/>
    </xf>
    <xf numFmtId="0" fontId="2" fillId="4" borderId="1"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0" fillId="0" borderId="7" xfId="0" applyFill="1" applyBorder="1" applyAlignment="1" applyProtection="1">
      <alignment horizontal="left" vertical="top"/>
      <protection locked="0"/>
    </xf>
    <xf numFmtId="0" fontId="0" fillId="0" borderId="8" xfId="0" applyFill="1" applyBorder="1" applyAlignment="1" applyProtection="1">
      <alignment horizontal="center" vertical="top"/>
      <protection locked="0"/>
    </xf>
    <xf numFmtId="0" fontId="6" fillId="0" borderId="8" xfId="0" applyFont="1" applyFill="1" applyBorder="1" applyAlignment="1" applyProtection="1">
      <alignment horizontal="center" vertical="top" wrapText="1"/>
      <protection locked="0"/>
    </xf>
    <xf numFmtId="0" fontId="3" fillId="0" borderId="7" xfId="1" applyFont="1" applyFill="1" applyBorder="1" applyProtection="1">
      <protection locked="0"/>
    </xf>
    <xf numFmtId="0" fontId="3" fillId="0" borderId="8" xfId="1" applyFont="1" applyFill="1" applyBorder="1" applyAlignment="1" applyProtection="1">
      <alignment horizontal="center"/>
      <protection locked="0"/>
    </xf>
    <xf numFmtId="0" fontId="6" fillId="2" borderId="8" xfId="1" applyFont="1" applyFill="1" applyBorder="1" applyAlignment="1" applyProtection="1">
      <alignment vertical="top" wrapText="1"/>
    </xf>
    <xf numFmtId="0" fontId="3" fillId="2" borderId="8" xfId="1" applyFont="1" applyFill="1" applyBorder="1" applyProtection="1"/>
    <xf numFmtId="0" fontId="1" fillId="0" borderId="7" xfId="1" applyFont="1" applyFill="1" applyBorder="1" applyAlignment="1" applyProtection="1">
      <alignment horizontal="left" indent="5"/>
      <protection locked="0"/>
    </xf>
    <xf numFmtId="0" fontId="7" fillId="0" borderId="7" xfId="1" applyFont="1" applyFill="1" applyBorder="1" applyAlignment="1" applyProtection="1">
      <alignment horizontal="left" vertical="center" wrapText="1" indent="5"/>
      <protection locked="0"/>
    </xf>
    <xf numFmtId="0" fontId="6" fillId="0" borderId="1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4" fillId="0" borderId="0" xfId="0" applyFont="1" applyFill="1" applyProtection="1">
      <protection locked="0"/>
    </xf>
    <xf numFmtId="0" fontId="4" fillId="0" borderId="0" xfId="0" applyFont="1" applyFill="1" applyBorder="1" applyAlignment="1" applyProtection="1">
      <alignment horizontal="left" vertical="top"/>
      <protection locked="0"/>
    </xf>
    <xf numFmtId="0" fontId="8" fillId="0" borderId="0" xfId="0" applyFont="1"/>
    <xf numFmtId="0" fontId="9" fillId="4" borderId="8" xfId="0" applyFont="1" applyFill="1" applyBorder="1" applyAlignment="1">
      <alignment horizontal="left"/>
    </xf>
    <xf numFmtId="0" fontId="9" fillId="4" borderId="8" xfId="0" applyFont="1" applyFill="1" applyBorder="1" applyAlignment="1">
      <alignment horizontal="center"/>
    </xf>
    <xf numFmtId="0" fontId="0" fillId="6" borderId="8" xfId="0" applyFill="1" applyBorder="1"/>
    <xf numFmtId="44" fontId="0" fillId="6" borderId="8" xfId="2" applyFont="1" applyFill="1" applyBorder="1"/>
    <xf numFmtId="0" fontId="0" fillId="7" borderId="0" xfId="0" applyFill="1"/>
    <xf numFmtId="0" fontId="9" fillId="4" borderId="30" xfId="0" applyFont="1" applyFill="1" applyBorder="1" applyAlignment="1">
      <alignment horizontal="center"/>
    </xf>
    <xf numFmtId="0" fontId="0" fillId="8" borderId="19" xfId="0" applyFill="1" applyBorder="1"/>
    <xf numFmtId="10" fontId="0" fillId="7" borderId="31" xfId="3" applyNumberFormat="1" applyFont="1" applyFill="1" applyBorder="1"/>
    <xf numFmtId="10" fontId="0" fillId="7" borderId="32" xfId="3" applyNumberFormat="1" applyFont="1" applyFill="1" applyBorder="1"/>
    <xf numFmtId="10" fontId="0" fillId="7" borderId="33" xfId="3" applyNumberFormat="1" applyFont="1" applyFill="1" applyBorder="1"/>
    <xf numFmtId="0" fontId="11" fillId="7" borderId="0" xfId="0" applyFont="1" applyFill="1" applyAlignment="1">
      <alignment vertical="top"/>
    </xf>
    <xf numFmtId="0" fontId="11" fillId="7" borderId="0" xfId="0" applyFont="1" applyFill="1" applyAlignment="1">
      <alignment vertical="center"/>
    </xf>
    <xf numFmtId="0" fontId="0" fillId="7" borderId="0" xfId="0" applyFill="1" applyAlignment="1">
      <alignment vertical="top" wrapText="1"/>
    </xf>
    <xf numFmtId="0" fontId="0" fillId="0" borderId="0" xfId="0" applyFont="1" applyFill="1" applyBorder="1" applyAlignment="1" applyProtection="1">
      <alignment vertical="top"/>
      <protection locked="0"/>
    </xf>
    <xf numFmtId="0" fontId="0" fillId="0" borderId="0" xfId="0" applyFont="1" applyFill="1" applyBorder="1" applyAlignment="1" applyProtection="1">
      <alignment horizontal="left" vertical="top"/>
      <protection locked="0"/>
    </xf>
    <xf numFmtId="0" fontId="2" fillId="4" borderId="19" xfId="0" applyFont="1" applyFill="1" applyBorder="1" applyAlignment="1" applyProtection="1">
      <alignment vertical="center" wrapText="1"/>
      <protection locked="0"/>
    </xf>
    <xf numFmtId="0" fontId="2" fillId="4" borderId="20" xfId="0" applyFont="1" applyFill="1" applyBorder="1" applyAlignment="1" applyProtection="1">
      <alignment vertical="center" wrapText="1"/>
      <protection locked="0"/>
    </xf>
    <xf numFmtId="0" fontId="2" fillId="4" borderId="23" xfId="0" applyFont="1" applyFill="1" applyBorder="1" applyAlignment="1" applyProtection="1">
      <alignment vertical="center" wrapText="1"/>
      <protection locked="0"/>
    </xf>
    <xf numFmtId="0" fontId="2" fillId="4" borderId="2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protection locked="0"/>
    </xf>
    <xf numFmtId="49" fontId="12" fillId="0" borderId="8" xfId="0" applyNumberFormat="1" applyFont="1" applyFill="1" applyBorder="1" applyAlignment="1" applyProtection="1">
      <alignment horizontal="center" vertical="center" wrapText="1"/>
      <protection locked="0"/>
    </xf>
    <xf numFmtId="0" fontId="12" fillId="0" borderId="8" xfId="0" quotePrefix="1" applyFont="1" applyFill="1" applyBorder="1" applyAlignment="1" applyProtection="1">
      <alignment horizontal="center" vertical="center" wrapText="1"/>
      <protection locked="0"/>
    </xf>
    <xf numFmtId="0" fontId="3" fillId="2" borderId="8" xfId="0" applyFont="1" applyFill="1" applyBorder="1" applyProtection="1"/>
    <xf numFmtId="0" fontId="4" fillId="2" borderId="8" xfId="0" applyFont="1" applyFill="1" applyBorder="1" applyAlignment="1" applyProtection="1">
      <alignment horizontal="left" vertical="top"/>
    </xf>
    <xf numFmtId="0" fontId="4" fillId="2" borderId="8" xfId="0" applyFont="1" applyFill="1" applyBorder="1" applyProtection="1"/>
    <xf numFmtId="0" fontId="4" fillId="2" borderId="9" xfId="0" applyFont="1" applyFill="1" applyBorder="1" applyProtection="1"/>
    <xf numFmtId="0" fontId="0" fillId="0" borderId="7" xfId="0" applyFont="1" applyFill="1" applyBorder="1" applyAlignment="1" applyProtection="1">
      <alignment horizontal="left" indent="5"/>
      <protection locked="0"/>
    </xf>
    <xf numFmtId="0" fontId="3" fillId="0" borderId="8" xfId="0" applyNumberFormat="1" applyFont="1" applyFill="1" applyBorder="1" applyAlignment="1" applyProtection="1">
      <alignment horizontal="center"/>
      <protection locked="0"/>
    </xf>
    <xf numFmtId="0" fontId="3" fillId="2" borderId="8" xfId="0" applyNumberFormat="1" applyFont="1" applyFill="1" applyBorder="1" applyAlignment="1" applyProtection="1">
      <alignment horizontal="center"/>
    </xf>
    <xf numFmtId="0" fontId="4" fillId="0" borderId="8" xfId="0" applyNumberFormat="1" applyFont="1" applyFill="1" applyBorder="1" applyAlignment="1" applyProtection="1">
      <alignment horizontal="center" vertical="top"/>
      <protection locked="0"/>
    </xf>
    <xf numFmtId="0" fontId="4" fillId="0" borderId="8" xfId="0" applyNumberFormat="1" applyFont="1" applyFill="1" applyBorder="1" applyAlignment="1" applyProtection="1">
      <alignment horizontal="center"/>
      <protection locked="0"/>
    </xf>
    <xf numFmtId="0" fontId="4" fillId="3" borderId="8" xfId="0" applyNumberFormat="1" applyFont="1" applyFill="1" applyBorder="1" applyAlignment="1" applyProtection="1">
      <alignment horizontal="center"/>
    </xf>
    <xf numFmtId="0" fontId="0" fillId="2" borderId="8" xfId="0" applyNumberFormat="1" applyFont="1" applyFill="1" applyBorder="1" applyAlignment="1" applyProtection="1">
      <alignment horizontal="center"/>
    </xf>
    <xf numFmtId="0" fontId="0" fillId="3" borderId="9" xfId="0" applyNumberFormat="1" applyFont="1" applyFill="1" applyBorder="1" applyAlignment="1" applyProtection="1">
      <alignment horizontal="center"/>
    </xf>
    <xf numFmtId="0" fontId="0" fillId="3" borderId="8" xfId="0" applyNumberFormat="1" applyFont="1" applyFill="1" applyBorder="1" applyAlignment="1" applyProtection="1">
      <alignment horizontal="center"/>
    </xf>
    <xf numFmtId="0" fontId="0" fillId="2" borderId="9" xfId="0" applyNumberFormat="1" applyFont="1" applyFill="1" applyBorder="1" applyAlignment="1" applyProtection="1">
      <alignment horizontal="center"/>
    </xf>
    <xf numFmtId="0" fontId="13" fillId="0" borderId="8" xfId="0" applyNumberFormat="1" applyFont="1" applyFill="1" applyBorder="1" applyAlignment="1" applyProtection="1">
      <alignment horizontal="center" vertical="top"/>
      <protection locked="0"/>
    </xf>
    <xf numFmtId="0" fontId="13" fillId="2" borderId="8" xfId="0" applyNumberFormat="1" applyFont="1" applyFill="1" applyBorder="1" applyAlignment="1" applyProtection="1">
      <alignment horizontal="center" vertical="top"/>
    </xf>
    <xf numFmtId="0" fontId="13" fillId="3" borderId="8" xfId="0" applyNumberFormat="1" applyFont="1" applyFill="1" applyBorder="1" applyAlignment="1" applyProtection="1">
      <alignment horizontal="center" vertical="top"/>
    </xf>
    <xf numFmtId="0" fontId="13" fillId="2" borderId="9" xfId="0" applyNumberFormat="1" applyFont="1" applyFill="1" applyBorder="1" applyAlignment="1" applyProtection="1">
      <alignment horizontal="center" vertical="top"/>
    </xf>
    <xf numFmtId="0" fontId="12" fillId="0" borderId="10" xfId="0" applyFont="1" applyFill="1" applyBorder="1" applyAlignment="1" applyProtection="1">
      <alignment horizontal="left" vertical="center" wrapText="1"/>
      <protection locked="0"/>
    </xf>
    <xf numFmtId="0" fontId="0" fillId="0" borderId="0" xfId="0" applyFont="1"/>
    <xf numFmtId="0" fontId="15" fillId="0" borderId="0" xfId="0" applyFont="1" applyAlignment="1">
      <alignment horizontal="center"/>
    </xf>
    <xf numFmtId="0" fontId="9" fillId="0" borderId="0" xfId="0" applyFont="1" applyAlignment="1">
      <alignment horizontal="center"/>
    </xf>
    <xf numFmtId="0" fontId="16" fillId="0" borderId="8" xfId="0" applyFont="1" applyBorder="1" applyAlignment="1">
      <alignment horizontal="center"/>
    </xf>
    <xf numFmtId="0" fontId="16" fillId="0" borderId="0" xfId="0" applyFont="1" applyAlignment="1">
      <alignment horizontal="center"/>
    </xf>
    <xf numFmtId="0" fontId="0" fillId="0" borderId="8" xfId="0" applyBorder="1" applyAlignment="1">
      <alignment horizontal="center"/>
    </xf>
    <xf numFmtId="0" fontId="0" fillId="0" borderId="0" xfId="0" applyAlignment="1">
      <alignment horizontal="center"/>
    </xf>
    <xf numFmtId="0" fontId="0" fillId="9" borderId="8" xfId="0" applyFill="1" applyBorder="1"/>
    <xf numFmtId="44" fontId="0" fillId="9" borderId="8" xfId="2" applyFont="1" applyFill="1" applyBorder="1"/>
    <xf numFmtId="0" fontId="0" fillId="2" borderId="8" xfId="0" applyFill="1" applyBorder="1"/>
    <xf numFmtId="43" fontId="0" fillId="2" borderId="8" xfId="0" applyNumberFormat="1" applyFill="1" applyBorder="1"/>
    <xf numFmtId="0" fontId="0" fillId="8" borderId="8" xfId="0" applyFill="1" applyBorder="1"/>
    <xf numFmtId="44" fontId="0" fillId="8" borderId="8" xfId="0" applyNumberFormat="1" applyFill="1" applyBorder="1"/>
    <xf numFmtId="44" fontId="0" fillId="0" borderId="22" xfId="0" applyNumberFormat="1" applyBorder="1"/>
    <xf numFmtId="0" fontId="0" fillId="10" borderId="8" xfId="0" applyFill="1" applyBorder="1"/>
    <xf numFmtId="44" fontId="0" fillId="10" borderId="8" xfId="0" applyNumberFormat="1" applyFill="1" applyBorder="1"/>
    <xf numFmtId="44" fontId="0" fillId="0" borderId="0" xfId="0" applyNumberFormat="1"/>
    <xf numFmtId="9" fontId="0" fillId="9" borderId="8" xfId="3" applyFont="1" applyFill="1" applyBorder="1"/>
    <xf numFmtId="0" fontId="0" fillId="11" borderId="8" xfId="0" applyFill="1" applyBorder="1"/>
    <xf numFmtId="44" fontId="0" fillId="11" borderId="8" xfId="2" applyFont="1" applyFill="1" applyBorder="1"/>
    <xf numFmtId="9" fontId="0" fillId="11" borderId="8" xfId="3" applyFont="1" applyFill="1" applyBorder="1"/>
    <xf numFmtId="44" fontId="0" fillId="2" borderId="8" xfId="2" applyFont="1" applyFill="1" applyBorder="1"/>
    <xf numFmtId="0" fontId="0" fillId="0" borderId="0" xfId="0" applyAlignment="1">
      <alignment wrapText="1"/>
    </xf>
    <xf numFmtId="0" fontId="1" fillId="0" borderId="7" xfId="0" applyFont="1" applyBorder="1" applyAlignment="1" applyProtection="1">
      <alignment horizontal="left" indent="5"/>
      <protection locked="0"/>
    </xf>
    <xf numFmtId="0" fontId="3" fillId="0" borderId="0" xfId="0" applyFont="1"/>
    <xf numFmtId="0" fontId="9" fillId="4" borderId="22" xfId="0" applyFont="1" applyFill="1" applyBorder="1" applyAlignment="1">
      <alignment horizontal="center"/>
    </xf>
    <xf numFmtId="10" fontId="0" fillId="7" borderId="34" xfId="3" applyNumberFormat="1" applyFont="1" applyFill="1" applyBorder="1"/>
    <xf numFmtId="0" fontId="7" fillId="0" borderId="8" xfId="0" applyNumberFormat="1" applyFont="1" applyFill="1" applyBorder="1" applyAlignment="1">
      <alignment horizontal="center"/>
    </xf>
    <xf numFmtId="1" fontId="7" fillId="0" borderId="8" xfId="0" applyNumberFormat="1" applyFont="1" applyFill="1" applyBorder="1" applyAlignment="1">
      <alignment horizontal="center"/>
    </xf>
    <xf numFmtId="165" fontId="3" fillId="0" borderId="8" xfId="4" applyNumberFormat="1" applyFont="1" applyFill="1" applyBorder="1" applyAlignment="1" applyProtection="1">
      <alignment horizontal="center"/>
      <protection locked="0"/>
    </xf>
    <xf numFmtId="165" fontId="0" fillId="0" borderId="0" xfId="4" applyNumberFormat="1" applyFont="1" applyFill="1" applyBorder="1" applyAlignment="1" applyProtection="1">
      <alignment horizontal="center" vertical="top"/>
      <protection locked="0"/>
    </xf>
    <xf numFmtId="165" fontId="0" fillId="0" borderId="0" xfId="4" applyNumberFormat="1" applyFont="1" applyFill="1" applyBorder="1" applyAlignment="1" applyProtection="1">
      <alignment horizontal="left" vertical="top"/>
      <protection locked="0"/>
    </xf>
    <xf numFmtId="165" fontId="0" fillId="0" borderId="0" xfId="4" applyNumberFormat="1" applyFont="1" applyFill="1" applyBorder="1" applyAlignment="1" applyProtection="1">
      <alignment vertical="top"/>
      <protection locked="0"/>
    </xf>
    <xf numFmtId="164" fontId="6" fillId="2" borderId="8" xfId="4" applyNumberFormat="1" applyFont="1" applyFill="1" applyBorder="1" applyAlignment="1" applyProtection="1">
      <alignment vertical="top" wrapText="1"/>
    </xf>
    <xf numFmtId="164" fontId="3" fillId="2" borderId="8" xfId="4" applyNumberFormat="1" applyFont="1" applyFill="1" applyBorder="1" applyProtection="1"/>
    <xf numFmtId="44" fontId="0" fillId="9" borderId="8" xfId="0" applyNumberFormat="1" applyFill="1" applyBorder="1"/>
    <xf numFmtId="165" fontId="0" fillId="0" borderId="0" xfId="0" applyNumberFormat="1" applyFill="1" applyBorder="1" applyAlignment="1" applyProtection="1">
      <alignment horizontal="left" vertical="top"/>
      <protection locked="0"/>
    </xf>
    <xf numFmtId="43" fontId="0" fillId="9" borderId="8" xfId="0" applyNumberFormat="1" applyFill="1" applyBorder="1"/>
    <xf numFmtId="1" fontId="3" fillId="6" borderId="8" xfId="0" applyNumberFormat="1" applyFont="1" applyFill="1" applyBorder="1" applyAlignment="1">
      <alignment horizontal="center"/>
    </xf>
    <xf numFmtId="0" fontId="3" fillId="6" borderId="8" xfId="0" applyFont="1" applyFill="1" applyBorder="1" applyAlignment="1">
      <alignment horizontal="center"/>
    </xf>
    <xf numFmtId="44" fontId="0" fillId="0" borderId="0" xfId="2" applyFont="1" applyFill="1" applyBorder="1" applyAlignment="1" applyProtection="1">
      <alignment horizontal="left" vertical="top"/>
      <protection locked="0"/>
    </xf>
    <xf numFmtId="165" fontId="0" fillId="9" borderId="8" xfId="4" applyNumberFormat="1" applyFont="1" applyFill="1" applyBorder="1"/>
    <xf numFmtId="44" fontId="1" fillId="3" borderId="8" xfId="2" applyFont="1" applyFill="1" applyBorder="1" applyAlignment="1" applyProtection="1">
      <alignment vertical="center" shrinkToFit="1"/>
    </xf>
    <xf numFmtId="44" fontId="1" fillId="0" borderId="8" xfId="2" applyFont="1" applyFill="1" applyBorder="1" applyAlignment="1" applyProtection="1">
      <alignment vertical="center" shrinkToFit="1"/>
      <protection locked="0"/>
    </xf>
    <xf numFmtId="44" fontId="1" fillId="0" borderId="8" xfId="2" applyFont="1" applyFill="1" applyBorder="1" applyAlignment="1" applyProtection="1">
      <alignment vertical="center" wrapText="1"/>
      <protection locked="0"/>
    </xf>
    <xf numFmtId="44" fontId="4" fillId="0" borderId="8" xfId="2" applyFont="1" applyFill="1" applyBorder="1" applyAlignment="1" applyProtection="1">
      <alignment vertical="center"/>
      <protection locked="0"/>
    </xf>
    <xf numFmtId="44" fontId="3" fillId="3" borderId="11" xfId="2" applyFont="1" applyFill="1" applyBorder="1" applyAlignment="1" applyProtection="1">
      <alignment vertical="center"/>
    </xf>
    <xf numFmtId="44" fontId="17" fillId="0" borderId="8" xfId="2" applyFont="1" applyFill="1" applyBorder="1" applyAlignment="1" applyProtection="1">
      <alignment vertical="center"/>
      <protection locked="0"/>
    </xf>
    <xf numFmtId="44" fontId="17" fillId="0" borderId="9" xfId="2" applyFont="1" applyFill="1" applyBorder="1" applyAlignment="1" applyProtection="1">
      <alignment vertical="center"/>
      <protection locked="0"/>
    </xf>
    <xf numFmtId="44" fontId="4" fillId="0" borderId="9" xfId="2" applyFont="1" applyFill="1" applyBorder="1" applyAlignment="1" applyProtection="1">
      <alignment vertical="center"/>
      <protection locked="0"/>
    </xf>
    <xf numFmtId="44" fontId="6" fillId="3" borderId="11" xfId="2" applyFont="1" applyFill="1" applyBorder="1" applyAlignment="1" applyProtection="1">
      <alignment vertical="center" wrapText="1"/>
    </xf>
    <xf numFmtId="44" fontId="17" fillId="5" borderId="8" xfId="2" applyFont="1" applyFill="1" applyBorder="1" applyAlignment="1" applyProtection="1">
      <alignment vertical="center"/>
    </xf>
    <xf numFmtId="165" fontId="0" fillId="13" borderId="8" xfId="4" applyNumberFormat="1" applyFont="1" applyFill="1" applyBorder="1"/>
    <xf numFmtId="0" fontId="0" fillId="13" borderId="0" xfId="0" applyFill="1" applyAlignment="1"/>
    <xf numFmtId="0" fontId="0" fillId="0" borderId="0" xfId="0" applyFill="1" applyAlignment="1"/>
    <xf numFmtId="0" fontId="0" fillId="0" borderId="5"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165" fontId="0" fillId="0" borderId="2" xfId="4"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left" indent="5"/>
      <protection locked="0"/>
    </xf>
    <xf numFmtId="44" fontId="1" fillId="3" borderId="5" xfId="2" applyFont="1" applyFill="1" applyBorder="1" applyAlignment="1" applyProtection="1">
      <alignment vertical="center" shrinkToFit="1"/>
    </xf>
    <xf numFmtId="44" fontId="1" fillId="0" borderId="5" xfId="2" applyFont="1" applyFill="1" applyBorder="1" applyAlignment="1" applyProtection="1">
      <alignment vertical="center" shrinkToFit="1"/>
      <protection locked="0"/>
    </xf>
    <xf numFmtId="44" fontId="17" fillId="0" borderId="5" xfId="2" applyFont="1" applyFill="1" applyBorder="1" applyAlignment="1" applyProtection="1">
      <alignment vertical="center"/>
      <protection locked="0"/>
    </xf>
    <xf numFmtId="0" fontId="1" fillId="0" borderId="4" xfId="1" applyFont="1" applyFill="1" applyBorder="1" applyAlignment="1" applyProtection="1">
      <alignment horizontal="left" indent="5"/>
      <protection locked="0"/>
    </xf>
    <xf numFmtId="0" fontId="0" fillId="0" borderId="4" xfId="0" applyFont="1" applyFill="1" applyBorder="1" applyAlignment="1" applyProtection="1">
      <alignment horizontal="left" indent="5"/>
      <protection locked="0"/>
    </xf>
    <xf numFmtId="0" fontId="7" fillId="3" borderId="36" xfId="0" quotePrefix="1" applyNumberFormat="1" applyFont="1" applyFill="1" applyBorder="1" applyAlignment="1" applyProtection="1">
      <alignment horizontal="center" vertical="center" shrinkToFit="1"/>
    </xf>
    <xf numFmtId="0" fontId="7" fillId="3" borderId="37" xfId="0" quotePrefix="1" applyNumberFormat="1" applyFont="1" applyFill="1" applyBorder="1" applyAlignment="1" applyProtection="1">
      <alignment horizontal="center" vertical="center" shrinkToFit="1"/>
    </xf>
    <xf numFmtId="0" fontId="13" fillId="0" borderId="5" xfId="0" applyNumberFormat="1" applyFont="1" applyFill="1" applyBorder="1" applyAlignment="1" applyProtection="1">
      <alignment horizontal="center" vertical="top"/>
      <protection locked="0"/>
    </xf>
    <xf numFmtId="0" fontId="4" fillId="3" borderId="5" xfId="0" applyNumberFormat="1" applyFont="1" applyFill="1" applyBorder="1" applyAlignment="1" applyProtection="1">
      <alignment horizontal="center"/>
    </xf>
    <xf numFmtId="0" fontId="13" fillId="3" borderId="5" xfId="0" applyNumberFormat="1" applyFont="1" applyFill="1" applyBorder="1" applyAlignment="1" applyProtection="1">
      <alignment horizontal="center" vertical="top"/>
    </xf>
    <xf numFmtId="49" fontId="12" fillId="0" borderId="9" xfId="0" quotePrefix="1" applyNumberFormat="1" applyFont="1" applyBorder="1" applyAlignment="1" applyProtection="1">
      <alignment horizontal="center" vertical="center" shrinkToFit="1"/>
      <protection locked="0"/>
    </xf>
    <xf numFmtId="44" fontId="0" fillId="13" borderId="0" xfId="2" applyFont="1" applyFill="1" applyAlignment="1"/>
    <xf numFmtId="44" fontId="17" fillId="0" borderId="8" xfId="2" applyFont="1" applyFill="1" applyBorder="1" applyAlignment="1" applyProtection="1">
      <alignment vertical="center"/>
    </xf>
    <xf numFmtId="44" fontId="17" fillId="0" borderId="5" xfId="2" applyFont="1" applyFill="1" applyBorder="1" applyAlignment="1" applyProtection="1">
      <alignment vertical="center"/>
    </xf>
    <xf numFmtId="0" fontId="12" fillId="3" borderId="11" xfId="0" quotePrefix="1" applyNumberFormat="1" applyFont="1" applyFill="1" applyBorder="1" applyAlignment="1" applyProtection="1">
      <alignment horizontal="center" vertical="center" shrinkToFit="1"/>
    </xf>
    <xf numFmtId="0" fontId="2" fillId="4" borderId="18" xfId="0" applyFont="1" applyFill="1" applyBorder="1" applyAlignment="1" applyProtection="1">
      <alignment horizontal="center" vertical="center" wrapText="1"/>
      <protection locked="0"/>
    </xf>
    <xf numFmtId="49" fontId="12" fillId="0" borderId="8" xfId="0" quotePrefix="1" applyNumberFormat="1" applyFont="1" applyFill="1" applyBorder="1" applyAlignment="1" applyProtection="1">
      <alignment horizontal="center" vertical="center" shrinkToFit="1"/>
      <protection locked="0"/>
    </xf>
    <xf numFmtId="49" fontId="12" fillId="2" borderId="8" xfId="0" quotePrefix="1" applyNumberFormat="1" applyFont="1" applyFill="1" applyBorder="1" applyAlignment="1" applyProtection="1">
      <alignment horizontal="center" vertical="center" shrinkToFit="1"/>
    </xf>
    <xf numFmtId="44" fontId="0" fillId="16" borderId="8" xfId="0" applyNumberFormat="1" applyFill="1" applyBorder="1"/>
    <xf numFmtId="44" fontId="0" fillId="17" borderId="8" xfId="2" applyFont="1" applyFill="1" applyBorder="1"/>
    <xf numFmtId="44" fontId="0" fillId="16" borderId="8" xfId="2" applyFont="1" applyFill="1" applyBorder="1"/>
    <xf numFmtId="10" fontId="0" fillId="16" borderId="8" xfId="0" applyNumberFormat="1" applyFill="1" applyBorder="1" applyAlignment="1">
      <alignment vertical="center"/>
    </xf>
    <xf numFmtId="0" fontId="0" fillId="0" borderId="8" xfId="0" applyBorder="1"/>
    <xf numFmtId="165" fontId="0" fillId="17" borderId="8" xfId="4" applyNumberFormat="1" applyFont="1" applyFill="1" applyBorder="1"/>
    <xf numFmtId="0" fontId="15" fillId="0" borderId="0" xfId="0" applyFont="1"/>
    <xf numFmtId="0" fontId="0" fillId="16" borderId="8" xfId="0" applyFill="1" applyBorder="1"/>
    <xf numFmtId="0" fontId="0" fillId="17" borderId="8" xfId="0" applyFill="1" applyBorder="1"/>
    <xf numFmtId="0" fontId="0" fillId="0" borderId="8" xfId="0" applyNumberFormat="1" applyFont="1" applyFill="1" applyBorder="1" applyAlignment="1" applyProtection="1">
      <alignment horizontal="center"/>
      <protection locked="0"/>
    </xf>
    <xf numFmtId="10" fontId="0" fillId="0" borderId="0" xfId="0" applyNumberFormat="1" applyFill="1" applyBorder="1" applyAlignment="1">
      <alignment vertical="center"/>
    </xf>
    <xf numFmtId="44" fontId="0" fillId="0" borderId="0" xfId="2" applyFont="1" applyFill="1" applyBorder="1"/>
    <xf numFmtId="0" fontId="0" fillId="0" borderId="0" xfId="0" applyFill="1" applyBorder="1"/>
    <xf numFmtId="165" fontId="0" fillId="0" borderId="0" xfId="4" applyNumberFormat="1" applyFont="1" applyFill="1" applyBorder="1"/>
    <xf numFmtId="44" fontId="0" fillId="0" borderId="0" xfId="0" applyNumberFormat="1" applyFill="1" applyBorder="1"/>
    <xf numFmtId="0" fontId="0" fillId="0" borderId="0" xfId="0" applyFill="1"/>
    <xf numFmtId="0" fontId="0" fillId="0" borderId="0" xfId="0"/>
    <xf numFmtId="0" fontId="8" fillId="7" borderId="0" xfId="0" applyFont="1" applyFill="1"/>
    <xf numFmtId="0" fontId="0" fillId="0" borderId="0" xfId="0"/>
    <xf numFmtId="0" fontId="0" fillId="7" borderId="0" xfId="0" applyFill="1" applyBorder="1"/>
    <xf numFmtId="2" fontId="4" fillId="2" borderId="9" xfId="0" applyNumberFormat="1" applyFont="1" applyFill="1" applyBorder="1" applyAlignment="1">
      <alignment horizontal="center" vertical="top" wrapText="1"/>
    </xf>
    <xf numFmtId="44" fontId="4" fillId="2" borderId="9" xfId="2" applyFont="1" applyFill="1" applyBorder="1" applyAlignment="1">
      <alignment horizontal="center" vertical="top" wrapText="1"/>
    </xf>
    <xf numFmtId="0" fontId="0" fillId="15"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15" borderId="8" xfId="0" applyFill="1" applyBorder="1" applyAlignment="1">
      <alignment horizontal="center" vertical="center" wrapText="1"/>
    </xf>
    <xf numFmtId="0" fontId="9" fillId="14" borderId="8" xfId="0" applyFont="1" applyFill="1" applyBorder="1" applyAlignment="1">
      <alignment horizontal="center" vertical="center" wrapText="1"/>
    </xf>
    <xf numFmtId="0" fontId="9" fillId="14" borderId="0" xfId="0" applyFont="1" applyFill="1" applyBorder="1" applyAlignment="1">
      <alignment horizontal="center" vertical="center" wrapText="1"/>
    </xf>
    <xf numFmtId="44" fontId="4" fillId="2" borderId="9" xfId="2" applyFont="1" applyFill="1" applyBorder="1" applyAlignment="1">
      <alignment horizontal="center" vertical="top"/>
    </xf>
    <xf numFmtId="0" fontId="21" fillId="7" borderId="0" xfId="0" applyFont="1" applyFill="1"/>
    <xf numFmtId="0" fontId="0" fillId="13" borderId="0" xfId="0" applyFill="1" applyAlignment="1">
      <alignment horizontal="left"/>
    </xf>
    <xf numFmtId="0" fontId="0" fillId="2" borderId="19" xfId="0" applyFill="1" applyBorder="1" applyAlignment="1">
      <alignment horizontal="left"/>
    </xf>
    <xf numFmtId="0" fontId="0" fillId="2" borderId="23" xfId="0" applyFill="1" applyBorder="1" applyAlignment="1">
      <alignment horizontal="left"/>
    </xf>
    <xf numFmtId="0" fontId="0" fillId="0" borderId="5" xfId="0" applyFill="1" applyBorder="1" applyAlignment="1" applyProtection="1">
      <alignment horizontal="center" vertical="top"/>
      <protection locked="0"/>
    </xf>
    <xf numFmtId="0" fontId="0" fillId="0" borderId="36"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14"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7" fillId="0" borderId="14" xfId="0" quotePrefix="1" applyNumberFormat="1" applyFont="1" applyFill="1" applyBorder="1" applyAlignment="1" applyProtection="1">
      <alignment horizontal="center" vertical="center" shrinkToFit="1"/>
      <protection locked="0"/>
    </xf>
    <xf numFmtId="0" fontId="7" fillId="0" borderId="16" xfId="0" quotePrefix="1" applyNumberFormat="1"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12" fillId="3" borderId="11" xfId="0" quotePrefix="1" applyNumberFormat="1" applyFont="1" applyFill="1" applyBorder="1" applyAlignment="1" applyProtection="1">
      <alignment horizontal="center" vertical="center" shrinkToFit="1"/>
    </xf>
    <xf numFmtId="0" fontId="2" fillId="4" borderId="12"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21"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top"/>
      <protection locked="0"/>
    </xf>
    <xf numFmtId="0" fontId="0" fillId="0" borderId="3" xfId="0" applyFont="1" applyFill="1" applyBorder="1" applyAlignment="1" applyProtection="1">
      <alignment horizontal="center" vertical="top"/>
      <protection locked="0"/>
    </xf>
    <xf numFmtId="0" fontId="0" fillId="0" borderId="5" xfId="0" applyFont="1" applyFill="1" applyBorder="1" applyAlignment="1" applyProtection="1">
      <alignment horizontal="center" vertical="top"/>
      <protection locked="0"/>
    </xf>
    <xf numFmtId="0" fontId="0" fillId="0" borderId="6" xfId="0" applyFont="1" applyFill="1" applyBorder="1" applyAlignment="1" applyProtection="1">
      <alignment horizontal="center" vertical="top"/>
      <protection locked="0"/>
    </xf>
    <xf numFmtId="49" fontId="12" fillId="0" borderId="8" xfId="0" quotePrefix="1" applyNumberFormat="1" applyFont="1" applyFill="1" applyBorder="1" applyAlignment="1" applyProtection="1">
      <alignment horizontal="center" vertical="center" shrinkToFit="1"/>
      <protection locked="0"/>
    </xf>
    <xf numFmtId="49" fontId="12" fillId="2" borderId="8" xfId="0" quotePrefix="1" applyNumberFormat="1" applyFont="1" applyFill="1" applyBorder="1" applyAlignment="1" applyProtection="1">
      <alignment horizontal="center" vertical="center" shrinkToFit="1"/>
    </xf>
    <xf numFmtId="0" fontId="12" fillId="0" borderId="19" xfId="0" quotePrefix="1" applyNumberFormat="1" applyFont="1" applyFill="1" applyBorder="1" applyAlignment="1" applyProtection="1">
      <alignment horizontal="center" vertical="center" shrinkToFit="1"/>
      <protection locked="0"/>
    </xf>
    <xf numFmtId="0" fontId="12" fillId="0" borderId="23" xfId="0" quotePrefix="1" applyNumberFormat="1" applyFont="1" applyFill="1" applyBorder="1" applyAlignment="1" applyProtection="1">
      <alignment horizontal="center" vertical="center" shrinkToFit="1"/>
      <protection locked="0"/>
    </xf>
    <xf numFmtId="0" fontId="12" fillId="2" borderId="19" xfId="0" quotePrefix="1" applyNumberFormat="1" applyFont="1" applyFill="1" applyBorder="1" applyAlignment="1" applyProtection="1">
      <alignment horizontal="center" vertical="center" shrinkToFit="1"/>
    </xf>
    <xf numFmtId="0" fontId="12" fillId="2" borderId="23" xfId="0" quotePrefix="1" applyNumberFormat="1" applyFont="1" applyFill="1" applyBorder="1" applyAlignment="1" applyProtection="1">
      <alignment horizontal="center" vertical="center" shrinkToFit="1"/>
    </xf>
    <xf numFmtId="0" fontId="7" fillId="0" borderId="19" xfId="0" quotePrefix="1" applyNumberFormat="1" applyFont="1" applyFill="1" applyBorder="1" applyAlignment="1" applyProtection="1">
      <alignment horizontal="center" vertical="center" shrinkToFit="1"/>
      <protection locked="0"/>
    </xf>
    <xf numFmtId="0" fontId="7" fillId="0" borderId="23" xfId="0" quotePrefix="1" applyNumberFormat="1" applyFont="1" applyFill="1" applyBorder="1" applyAlignment="1" applyProtection="1">
      <alignment horizontal="center" vertical="center" shrinkToFit="1"/>
      <protection locked="0"/>
    </xf>
    <xf numFmtId="0" fontId="7" fillId="2" borderId="19" xfId="0" quotePrefix="1" applyNumberFormat="1" applyFont="1" applyFill="1" applyBorder="1" applyAlignment="1" applyProtection="1">
      <alignment horizontal="center" vertical="center" shrinkToFit="1"/>
    </xf>
    <xf numFmtId="0" fontId="7" fillId="2" borderId="23" xfId="0" quotePrefix="1" applyNumberFormat="1" applyFont="1" applyFill="1" applyBorder="1" applyAlignment="1" applyProtection="1">
      <alignment horizontal="center" vertical="center" shrinkToFit="1"/>
    </xf>
    <xf numFmtId="0" fontId="7" fillId="3" borderId="19" xfId="0" quotePrefix="1" applyNumberFormat="1" applyFont="1" applyFill="1" applyBorder="1" applyAlignment="1" applyProtection="1">
      <alignment horizontal="center" vertical="center" shrinkToFit="1"/>
    </xf>
    <xf numFmtId="0" fontId="7" fillId="3" borderId="23" xfId="0" quotePrefix="1" applyNumberFormat="1" applyFont="1" applyFill="1" applyBorder="1" applyAlignment="1" applyProtection="1">
      <alignment horizontal="center" vertical="center" shrinkToFit="1"/>
    </xf>
    <xf numFmtId="0" fontId="7" fillId="2" borderId="8" xfId="0" quotePrefix="1" applyNumberFormat="1" applyFont="1" applyFill="1" applyBorder="1" applyAlignment="1" applyProtection="1">
      <alignment horizontal="center" vertical="center" shrinkToFit="1"/>
    </xf>
    <xf numFmtId="0" fontId="7" fillId="0" borderId="8" xfId="0" quotePrefix="1" applyNumberFormat="1" applyFont="1" applyFill="1" applyBorder="1" applyAlignment="1" applyProtection="1">
      <alignment horizontal="center" vertical="center" shrinkToFit="1"/>
      <protection locked="0"/>
    </xf>
    <xf numFmtId="0" fontId="0" fillId="0" borderId="19" xfId="0" applyBorder="1" applyAlignment="1">
      <alignment horizontal="left"/>
    </xf>
    <xf numFmtId="0" fontId="0" fillId="0" borderId="23" xfId="0" applyBorder="1" applyAlignment="1">
      <alignment horizontal="left"/>
    </xf>
    <xf numFmtId="0" fontId="10" fillId="0" borderId="29" xfId="0" applyFont="1" applyBorder="1" applyAlignment="1">
      <alignment horizontal="left"/>
    </xf>
    <xf numFmtId="0" fontId="0" fillId="0" borderId="0" xfId="0" applyAlignment="1">
      <alignment horizontal="left"/>
    </xf>
    <xf numFmtId="0" fontId="14" fillId="0" borderId="0" xfId="0" applyFont="1" applyAlignment="1">
      <alignment horizontal="left"/>
    </xf>
    <xf numFmtId="0" fontId="8" fillId="0" borderId="0" xfId="0" applyFont="1" applyAlignment="1">
      <alignment horizontal="left"/>
    </xf>
    <xf numFmtId="0" fontId="0" fillId="12" borderId="35" xfId="5" applyFont="1" applyAlignment="1" applyProtection="1">
      <alignment horizontal="left" vertical="top" wrapText="1"/>
      <protection locked="0"/>
    </xf>
    <xf numFmtId="0" fontId="0" fillId="12" borderId="35" xfId="5" applyFont="1" applyAlignment="1" applyProtection="1">
      <alignment horizontal="left" vertical="top"/>
      <protection locked="0"/>
    </xf>
    <xf numFmtId="0" fontId="3" fillId="2" borderId="8" xfId="0" applyFont="1" applyFill="1" applyBorder="1" applyAlignment="1">
      <alignment horizontal="center"/>
    </xf>
    <xf numFmtId="0" fontId="3" fillId="2" borderId="5" xfId="0" applyFont="1" applyFill="1" applyBorder="1" applyAlignment="1">
      <alignment horizontal="center"/>
    </xf>
    <xf numFmtId="0" fontId="20" fillId="7" borderId="8"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9" fillId="14" borderId="8" xfId="0" applyFont="1" applyFill="1" applyBorder="1" applyAlignment="1">
      <alignment horizontal="center"/>
    </xf>
    <xf numFmtId="0" fontId="9" fillId="14" borderId="8" xfId="0" applyFont="1" applyFill="1" applyBorder="1" applyAlignment="1">
      <alignment horizontal="center" vertical="center"/>
    </xf>
  </cellXfs>
  <cellStyles count="6">
    <cellStyle name="Comma" xfId="4" builtinId="3"/>
    <cellStyle name="Currency" xfId="2" builtinId="4"/>
    <cellStyle name="Normal" xfId="0" builtinId="0"/>
    <cellStyle name="Normal 4" xfId="1" xr:uid="{00000000-0005-0000-0000-000003000000}"/>
    <cellStyle name="Note" xfId="5" builtin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20</xdr:col>
      <xdr:colOff>152400</xdr:colOff>
      <xdr:row>13</xdr:row>
      <xdr:rowOff>71437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9051"/>
          <a:ext cx="12344400" cy="2611436"/>
        </a:xfrm>
        <a:prstGeom prst="rect">
          <a:avLst/>
        </a:prstGeom>
        <a:solidFill>
          <a:schemeClr val="accent5">
            <a:lumMod val="20000"/>
            <a:lumOff val="80000"/>
          </a:schemeClr>
        </a:solidFill>
        <a:ln>
          <a:solidFill>
            <a:schemeClr val="accent1"/>
          </a:solidFill>
        </a:ln>
        <a:effectLst>
          <a:outerShdw blurRad="50800" dist="38100" dir="5400000" algn="t"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Introduction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As a part of the Home Care Cost Report submission process, providers are required to submit supporting documentation to KPMG and DOH that substantiates the data entered on the cost report. All supporting documentation must be uploaded to the Secure File Transfer Protocol (SFTP) site within 7 calendar days after the cost report is submitted.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 link to this SFTP site is located directly within the Documentation Requests subtab of the Web-based Tool.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an effort to provide additional guidance on the supporting documentation files requested, KPMG and DOH are providing this template to serve as an example to use as a guide for FI entities. This template is broken out into 6 tabs (Summary, Schedule 3c, Schedule 4c, Schedule 5c, Trial Balance, and Allocation). As you review this template, please keep the below</a:t>
          </a:r>
          <a:r>
            <a:rPr lang="en-US" sz="1100" baseline="0">
              <a:solidFill>
                <a:schemeClr val="dk1"/>
              </a:solidFill>
              <a:effectLst/>
              <a:latin typeface="+mn-lt"/>
              <a:ea typeface="+mn-ea"/>
              <a:cs typeface="+mn-cs"/>
            </a:rPr>
            <a:t> information</a:t>
          </a:r>
          <a:r>
            <a:rPr lang="en-US" sz="1100">
              <a:solidFill>
                <a:schemeClr val="dk1"/>
              </a:solidFill>
              <a:effectLst/>
              <a:latin typeface="+mn-lt"/>
              <a:ea typeface="+mn-ea"/>
              <a:cs typeface="+mn-cs"/>
            </a:rPr>
            <a:t> in mind. </a:t>
          </a:r>
        </a:p>
        <a:p>
          <a:r>
            <a:rPr lang="en-US" sz="1100">
              <a:solidFill>
                <a:schemeClr val="dk1"/>
              </a:solidFill>
              <a:effectLst/>
              <a:latin typeface="+mn-lt"/>
              <a:ea typeface="+mn-ea"/>
              <a:cs typeface="+mn-cs"/>
            </a:rPr>
            <a:t> </a:t>
          </a:r>
        </a:p>
        <a:p>
          <a:pPr lvl="1" fontAlgn="ctr"/>
          <a:r>
            <a:rPr lang="en-US" sz="1100">
              <a:solidFill>
                <a:schemeClr val="dk1"/>
              </a:solidFill>
              <a:effectLst/>
              <a:latin typeface="+mn-lt"/>
              <a:ea typeface="+mn-ea"/>
              <a:cs typeface="+mn-cs"/>
            </a:rPr>
            <a:t>1. Providers are required to submit supporting documentation for </a:t>
          </a:r>
          <a:r>
            <a:rPr lang="en-US" sz="1100" b="1" u="sng">
              <a:solidFill>
                <a:schemeClr val="dk1"/>
              </a:solidFill>
              <a:effectLst/>
              <a:latin typeface="+mn-lt"/>
              <a:ea typeface="+mn-ea"/>
              <a:cs typeface="+mn-cs"/>
            </a:rPr>
            <a:t>all </a:t>
          </a:r>
          <a:r>
            <a:rPr lang="en-US" sz="1100">
              <a:solidFill>
                <a:schemeClr val="dk1"/>
              </a:solidFill>
              <a:effectLst/>
              <a:latin typeface="+mn-lt"/>
              <a:ea typeface="+mn-ea"/>
              <a:cs typeface="+mn-cs"/>
            </a:rPr>
            <a:t>cost report schedules. This template only provides an example of Schedules 3, 4, and 5. Please leverage this example for the remainder of the cost report schedules. </a:t>
          </a:r>
        </a:p>
        <a:p>
          <a:r>
            <a:rPr lang="en-US" sz="1100">
              <a:solidFill>
                <a:schemeClr val="dk1"/>
              </a:solidFill>
              <a:effectLst/>
              <a:latin typeface="+mn-lt"/>
              <a:ea typeface="+mn-ea"/>
              <a:cs typeface="+mn-cs"/>
            </a:rPr>
            <a:t> </a:t>
          </a:r>
        </a:p>
        <a:p>
          <a:pPr lvl="1" fontAlgn="ctr"/>
          <a:r>
            <a:rPr lang="en-US" sz="1100">
              <a:solidFill>
                <a:schemeClr val="dk1"/>
              </a:solidFill>
              <a:effectLst/>
              <a:latin typeface="+mn-lt"/>
              <a:ea typeface="+mn-ea"/>
              <a:cs typeface="+mn-cs"/>
            </a:rPr>
            <a:t>2. This is a high-level template that is meant to help agencies understand how to provide supporting documentation that reconciles to data entered on the cost report. It is not meant to be an exact representation of the supporting documentation requirements. You will need to adjust your supporting documentation files based on your agency's number of entities, reporting methods, allocation methodology, trial balance, etc. You should not attempt to consolidate your agency's information to fit this template. </a:t>
          </a:r>
        </a:p>
      </xdr:txBody>
    </xdr:sp>
    <xdr:clientData/>
  </xdr:twoCellAnchor>
  <xdr:twoCellAnchor>
    <xdr:from>
      <xdr:col>0</xdr:col>
      <xdr:colOff>0</xdr:colOff>
      <xdr:row>13</xdr:row>
      <xdr:rowOff>147645</xdr:rowOff>
    </xdr:from>
    <xdr:to>
      <xdr:col>20</xdr:col>
      <xdr:colOff>152400</xdr:colOff>
      <xdr:row>27</xdr:row>
      <xdr:rowOff>41281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2706695"/>
          <a:ext cx="12344400" cy="2471736"/>
        </a:xfrm>
        <a:prstGeom prst="rect">
          <a:avLst/>
        </a:prstGeom>
        <a:solidFill>
          <a:schemeClr val="accent5">
            <a:lumMod val="40000"/>
            <a:lumOff val="60000"/>
          </a:schemeClr>
        </a:solidFill>
        <a:ln>
          <a:solidFill>
            <a:schemeClr val="accent5">
              <a:lumMod val="50000"/>
            </a:schemeClr>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Key Takeaways</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To provide clear and concise documentation for KPMG and DOH's review, please follow these formatting guidelines in your supporting documentation files.</a:t>
          </a:r>
        </a:p>
        <a:p>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Please indicate the specific Schedule for which documentation is being provided by labelling the spreadsheet tab as  "Schedule X" in your supporting documentation files, as illustrated in this file. This will allow the audit team to easily locate the data that was entered on each schedule of the cost report and avoid follow-up questions for your agency. </a:t>
          </a:r>
        </a:p>
        <a:p>
          <a:pPr lvl="1"/>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The numerical entries in each "Schedule X" tab should be formula driven, </a:t>
          </a:r>
          <a:r>
            <a:rPr lang="en-US" sz="1100" u="sng">
              <a:solidFill>
                <a:schemeClr val="dk1"/>
              </a:solidFill>
              <a:effectLst/>
              <a:latin typeface="+mn-lt"/>
              <a:ea typeface="+mn-ea"/>
              <a:cs typeface="+mn-cs"/>
            </a:rPr>
            <a:t>not hard-coded</a:t>
          </a:r>
          <a:r>
            <a:rPr lang="en-US" sz="1100">
              <a:solidFill>
                <a:schemeClr val="dk1"/>
              </a:solidFill>
              <a:effectLst/>
              <a:latin typeface="+mn-lt"/>
              <a:ea typeface="+mn-ea"/>
              <a:cs typeface="+mn-cs"/>
            </a:rPr>
            <a:t>. Each cell should contain a formula linked to another tab that substantiates the number, such as a trial balance or general ledger. As illustrated in this example, the data entered on Schedule 3c and Schedule 4c can easily be traced back to the "Trial Balance" tab through cell references and formulas. This will allow the audit team to better understand how you arrived at the number reported on the cost report, and therefore reduce the number of inquiries and follow-up questions from the audit team.</a:t>
          </a:r>
        </a:p>
        <a:p>
          <a:pPr lvl="1"/>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The audit team cannot validate data reported on the cost report for DOH if it is unclear how the allocation percentages were calculated. As such, please include a tab that clearly demonstrates the calculation of the allocation percentages being applied by your agency. As illustrated in this example, costs were allocated to each county based on total hours. The calculations for the allocation percentages are displayed in the "Allocation" tab and easily understood by the reader. </a:t>
          </a:r>
        </a:p>
        <a:p>
          <a:endParaRPr lang="en-US" sz="1100">
            <a:solidFill>
              <a:schemeClr val="dk1"/>
            </a:solidFill>
            <a:effectLst/>
            <a:latin typeface="+mn-lt"/>
            <a:ea typeface="+mn-ea"/>
            <a:cs typeface="+mn-cs"/>
          </a:endParaRPr>
        </a:p>
      </xdr:txBody>
    </xdr:sp>
    <xdr:clientData/>
  </xdr:twoCellAnchor>
  <xdr:twoCellAnchor>
    <xdr:from>
      <xdr:col>0</xdr:col>
      <xdr:colOff>0</xdr:colOff>
      <xdr:row>0</xdr:row>
      <xdr:rowOff>19051</xdr:rowOff>
    </xdr:from>
    <xdr:to>
      <xdr:col>20</xdr:col>
      <xdr:colOff>152400</xdr:colOff>
      <xdr:row>13</xdr:row>
      <xdr:rowOff>51954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19051"/>
          <a:ext cx="12344400" cy="2591953"/>
        </a:xfrm>
        <a:prstGeom prst="rect">
          <a:avLst/>
        </a:prstGeom>
        <a:solidFill>
          <a:schemeClr val="accent5">
            <a:lumMod val="20000"/>
            <a:lumOff val="80000"/>
          </a:schemeClr>
        </a:solidFill>
        <a:ln>
          <a:solidFill>
            <a:schemeClr val="accent1"/>
          </a:solidFill>
        </a:ln>
        <a:effectLst>
          <a:outerShdw blurRad="50800" dist="38100" dir="5400000" algn="t"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Introduction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As part of the Home Care Cost Report submission process, providers are required to submit supporting documentation to KPMG and DOH that substantiates the data entered on the cost report. All supporting documentation must be uploaded to the Secure File Transfer Protocol (SFTP) site within 7 calendar days of cost report submission. A link to this SFTP site is located directly within the Documentation Requests subtab of the Web-based Tool.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an effort to provide additional guidance on the supporting documentation files requested, KPMG and DOH are providing a template to serve as a guide for FI</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entities. This template is broken out into 6 tabs (Summary, Schedule 3c, Schedule 4c, Schedule 5c, Trial Balance, and Allocation). As you review this template, please keep the following information in mind. </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1. Providers are required to submit supporting documentation for </a:t>
          </a:r>
          <a:r>
            <a:rPr lang="en-US" sz="1100" b="1" u="sng">
              <a:solidFill>
                <a:schemeClr val="dk1"/>
              </a:solidFill>
              <a:effectLst/>
              <a:latin typeface="+mn-lt"/>
              <a:ea typeface="+mn-ea"/>
              <a:cs typeface="+mn-cs"/>
            </a:rPr>
            <a:t>all </a:t>
          </a:r>
          <a:r>
            <a:rPr lang="en-US" sz="1100">
              <a:solidFill>
                <a:schemeClr val="dk1"/>
              </a:solidFill>
              <a:effectLst/>
              <a:latin typeface="+mn-lt"/>
              <a:ea typeface="+mn-ea"/>
              <a:cs typeface="+mn-cs"/>
            </a:rPr>
            <a:t>cost report schedules. This template only provides an example of documentation for Schedules 3, 4, and 5. Please leverage this example for the remainder of the cost report schedules. </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2. This is a high-level template that is meant to help agencies understand how to provide supporting documentation that reconciles to data entered on the cost report. It is not meant to be an exact representation of the supporting documentation requirements. You will need to adjust your supporting documentation files based on your agency's number of entities, reporting methods, allocation methodology, trial balance, etc. You should not attempt to consolidate your agency's information to fit this template.</a:t>
          </a:r>
        </a:p>
      </xdr:txBody>
    </xdr:sp>
    <xdr:clientData/>
  </xdr:twoCellAnchor>
  <xdr:twoCellAnchor>
    <xdr:from>
      <xdr:col>0</xdr:col>
      <xdr:colOff>0</xdr:colOff>
      <xdr:row>13</xdr:row>
      <xdr:rowOff>147645</xdr:rowOff>
    </xdr:from>
    <xdr:to>
      <xdr:col>20</xdr:col>
      <xdr:colOff>152400</xdr:colOff>
      <xdr:row>27</xdr:row>
      <xdr:rowOff>115455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706695"/>
          <a:ext cx="12344400" cy="2545910"/>
        </a:xfrm>
        <a:prstGeom prst="rect">
          <a:avLst/>
        </a:prstGeom>
        <a:solidFill>
          <a:schemeClr val="accent5">
            <a:lumMod val="40000"/>
            <a:lumOff val="60000"/>
          </a:schemeClr>
        </a:solidFill>
        <a:ln>
          <a:solidFill>
            <a:schemeClr val="accent5">
              <a:lumMod val="50000"/>
            </a:schemeClr>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Key Takeaways</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To provide clear and concise documentation for KPMG and DOH's review, please follow these formatting guidelines in your supporting documentation files:</a:t>
          </a:r>
        </a:p>
        <a:p>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Please indicate the specific Schedule for which documentation is being provided by labelling the spreadsheet tab as "Schedule ___" in your supporting documentation files, as illustrated in this file. This will allow the audit team to easily locate the data that was entered on each schedule of the cost report and limit follow-up questions for your agency. In addition to the individual tab names, the overall Excel file name should reference any relevant cost report schedules.  </a:t>
          </a:r>
        </a:p>
        <a:p>
          <a:pPr marL="628650" lvl="1" indent="-171450">
            <a:buFont typeface="Arial" panose="020B0604020202020204" pitchFamily="34" charset="0"/>
            <a:buChar char="•"/>
          </a:pPr>
          <a:endParaRPr lang="en-US" sz="1100">
            <a:solidFill>
              <a:schemeClr val="dk1"/>
            </a:solidFill>
            <a:effectLst/>
            <a:latin typeface="+mn-lt"/>
            <a:ea typeface="+mn-ea"/>
            <a:cs typeface="+mn-cs"/>
          </a:endParaRPr>
        </a:p>
        <a:p>
          <a:pPr marL="628650" lvl="1" indent="-171450">
            <a:buFont typeface="Arial" panose="020B0604020202020204" pitchFamily="34" charset="0"/>
            <a:buChar char="•"/>
          </a:pP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numerical entries in each "Schedule ___" tab should be formula driven, not hard-coded. Each cell should contain a formula linked to another tab that substantiates the number, such as a trial balance or general ledger. As illustrated in this example, the data entered on Schedule 3c and Schedule 4c can easily be traced back to the "Trial Balance" tab through cell references and formulas. This will allow the audit team to better understand how you arrived at the figures reported on the cost report, and therefore reduce the number of inquiries and follow-up questions from the audit team.</a:t>
          </a:r>
        </a:p>
        <a:p>
          <a:pPr marL="171450" lvl="0" indent="-171450">
            <a:buFont typeface="Arial" panose="020B0604020202020204" pitchFamily="34" charset="0"/>
            <a:buChar char="•"/>
          </a:pPr>
          <a:endParaRPr lang="en-US" sz="1100">
            <a:solidFill>
              <a:schemeClr val="dk1"/>
            </a:solidFill>
            <a:effectLst/>
            <a:latin typeface="+mn-lt"/>
            <a:ea typeface="+mn-ea"/>
            <a:cs typeface="+mn-cs"/>
          </a:endParaRPr>
        </a:p>
        <a:p>
          <a:pPr marL="628650" lvl="1" indent="-171450">
            <a:buFont typeface="Arial" panose="020B0604020202020204" pitchFamily="34" charset="0"/>
            <a:buChar char="•"/>
          </a:pPr>
          <a:r>
            <a:rPr lang="en-US" sz="1100">
              <a:solidFill>
                <a:schemeClr val="dk1"/>
              </a:solidFill>
              <a:effectLst/>
              <a:latin typeface="+mn-lt"/>
              <a:ea typeface="+mn-ea"/>
              <a:cs typeface="+mn-cs"/>
            </a:rPr>
            <a:t>The audit team cannot complete audit steps on cost report data if it is unclear how the allocation percentages were calculated. As such, please include a tab that clearly demonstrates the calculation of the allocation percentages being applied by your agency. As illustrated in this example, costs were allocated to each county based on the total number visits. The calculations for the allocation percentages are displayed in the "Allocation" tab.</a:t>
          </a:r>
        </a:p>
      </xdr:txBody>
    </xdr:sp>
    <xdr:clientData/>
  </xdr:twoCellAnchor>
  <xdr:twoCellAnchor>
    <xdr:from>
      <xdr:col>0</xdr:col>
      <xdr:colOff>0</xdr:colOff>
      <xdr:row>28</xdr:row>
      <xdr:rowOff>2897</xdr:rowOff>
    </xdr:from>
    <xdr:to>
      <xdr:col>20</xdr:col>
      <xdr:colOff>152400</xdr:colOff>
      <xdr:row>32</xdr:row>
      <xdr:rowOff>157462</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5324197"/>
          <a:ext cx="12344400" cy="891165"/>
        </a:xfrm>
        <a:prstGeom prst="rect">
          <a:avLst/>
        </a:prstGeom>
        <a:solidFill>
          <a:schemeClr val="accent5">
            <a:lumMod val="60000"/>
            <a:lumOff val="40000"/>
          </a:schemeClr>
        </a:solidFill>
        <a:ln>
          <a:solidFill>
            <a:srgbClr val="002060"/>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Conclusion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Thank you for taking the time to review this example. On behalf of DOH and KPMG, we hope you find this guide helpful as your compile your agency’s supporting documentation files and reduce the number of inquiries if your agency is selected for audit. If you have questions, kindly reach out to the mailbox at</a:t>
          </a:r>
          <a:r>
            <a:rPr lang="en-US" sz="1100" baseline="0">
              <a:solidFill>
                <a:schemeClr val="dk1"/>
              </a:solidFill>
              <a:effectLst/>
              <a:latin typeface="+mn-lt"/>
              <a:ea typeface="+mn-ea"/>
              <a:cs typeface="+mn-cs"/>
            </a:rPr>
            <a:t> us-advrisknyshc@kpmg.com.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895351</xdr:colOff>
      <xdr:row>6</xdr:row>
      <xdr:rowOff>752475</xdr:rowOff>
    </xdr:from>
    <xdr:to>
      <xdr:col>0</xdr:col>
      <xdr:colOff>914400</xdr:colOff>
      <xdr:row>9</xdr:row>
      <xdr:rowOff>104775</xdr:rowOff>
    </xdr:to>
    <xdr:cxnSp macro="">
      <xdr:nvCxnSpPr>
        <xdr:cNvPr id="2" name="Straight Arrow Connector 1">
          <a:extLst>
            <a:ext uri="{FF2B5EF4-FFF2-40B4-BE49-F238E27FC236}">
              <a16:creationId xmlns:a16="http://schemas.microsoft.com/office/drawing/2014/main" id="{868AA624-FB43-49E4-A1F7-A5FE85265D32}"/>
            </a:ext>
          </a:extLst>
        </xdr:cNvPr>
        <xdr:cNvCxnSpPr/>
      </xdr:nvCxnSpPr>
      <xdr:spPr>
        <a:xfrm>
          <a:off x="895351" y="2035175"/>
          <a:ext cx="19049" cy="6381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619125</xdr:colOff>
      <xdr:row>6</xdr:row>
      <xdr:rowOff>772583</xdr:rowOff>
    </xdr:from>
    <xdr:to>
      <xdr:col>1</xdr:col>
      <xdr:colOff>632883</xdr:colOff>
      <xdr:row>9</xdr:row>
      <xdr:rowOff>47625</xdr:rowOff>
    </xdr:to>
    <xdr:cxnSp macro="">
      <xdr:nvCxnSpPr>
        <xdr:cNvPr id="3" name="Straight Arrow Connector 2">
          <a:extLst>
            <a:ext uri="{FF2B5EF4-FFF2-40B4-BE49-F238E27FC236}">
              <a16:creationId xmlns:a16="http://schemas.microsoft.com/office/drawing/2014/main" id="{4CC2AB3A-4CB2-4146-A4AE-464DBC445FEE}"/>
            </a:ext>
          </a:extLst>
        </xdr:cNvPr>
        <xdr:cNvCxnSpPr/>
      </xdr:nvCxnSpPr>
      <xdr:spPr>
        <a:xfrm flipH="1">
          <a:off x="2619375" y="2067983"/>
          <a:ext cx="13758" cy="1341967"/>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472019</xdr:colOff>
      <xdr:row>6</xdr:row>
      <xdr:rowOff>814917</xdr:rowOff>
    </xdr:from>
    <xdr:to>
      <xdr:col>2</xdr:col>
      <xdr:colOff>476251</xdr:colOff>
      <xdr:row>9</xdr:row>
      <xdr:rowOff>16934</xdr:rowOff>
    </xdr:to>
    <xdr:cxnSp macro="">
      <xdr:nvCxnSpPr>
        <xdr:cNvPr id="4" name="Straight Arrow Connector 3">
          <a:extLst>
            <a:ext uri="{FF2B5EF4-FFF2-40B4-BE49-F238E27FC236}">
              <a16:creationId xmlns:a16="http://schemas.microsoft.com/office/drawing/2014/main" id="{5E31D2E2-20D9-4AA0-B0EE-9F84D3959334}"/>
            </a:ext>
          </a:extLst>
        </xdr:cNvPr>
        <xdr:cNvCxnSpPr/>
      </xdr:nvCxnSpPr>
      <xdr:spPr>
        <a:xfrm flipH="1">
          <a:off x="2736852" y="2116667"/>
          <a:ext cx="4232" cy="503767"/>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1676400</xdr:colOff>
      <xdr:row>6</xdr:row>
      <xdr:rowOff>809625</xdr:rowOff>
    </xdr:from>
    <xdr:to>
      <xdr:col>3</xdr:col>
      <xdr:colOff>1733550</xdr:colOff>
      <xdr:row>9</xdr:row>
      <xdr:rowOff>133350</xdr:rowOff>
    </xdr:to>
    <xdr:cxnSp macro="">
      <xdr:nvCxnSpPr>
        <xdr:cNvPr id="5" name="Straight Arrow Connector 4">
          <a:extLst>
            <a:ext uri="{FF2B5EF4-FFF2-40B4-BE49-F238E27FC236}">
              <a16:creationId xmlns:a16="http://schemas.microsoft.com/office/drawing/2014/main" id="{F300DC15-7B62-4602-AEA1-03E147D10545}"/>
            </a:ext>
          </a:extLst>
        </xdr:cNvPr>
        <xdr:cNvCxnSpPr/>
      </xdr:nvCxnSpPr>
      <xdr:spPr>
        <a:xfrm flipH="1">
          <a:off x="4933950" y="2105025"/>
          <a:ext cx="57150" cy="139065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713317</xdr:colOff>
      <xdr:row>6</xdr:row>
      <xdr:rowOff>771525</xdr:rowOff>
    </xdr:from>
    <xdr:to>
      <xdr:col>4</xdr:col>
      <xdr:colOff>713317</xdr:colOff>
      <xdr:row>9</xdr:row>
      <xdr:rowOff>161925</xdr:rowOff>
    </xdr:to>
    <xdr:cxnSp macro="">
      <xdr:nvCxnSpPr>
        <xdr:cNvPr id="6" name="Straight Arrow Connector 5">
          <a:extLst>
            <a:ext uri="{FF2B5EF4-FFF2-40B4-BE49-F238E27FC236}">
              <a16:creationId xmlns:a16="http://schemas.microsoft.com/office/drawing/2014/main" id="{2350BE14-5ECB-46B7-A860-5F8689502B0A}"/>
            </a:ext>
          </a:extLst>
        </xdr:cNvPr>
        <xdr:cNvCxnSpPr/>
      </xdr:nvCxnSpPr>
      <xdr:spPr>
        <a:xfrm>
          <a:off x="6407150" y="2073275"/>
          <a:ext cx="0" cy="69215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667808</xdr:colOff>
      <xdr:row>6</xdr:row>
      <xdr:rowOff>826558</xdr:rowOff>
    </xdr:from>
    <xdr:to>
      <xdr:col>8</xdr:col>
      <xdr:colOff>667808</xdr:colOff>
      <xdr:row>8</xdr:row>
      <xdr:rowOff>178858</xdr:rowOff>
    </xdr:to>
    <xdr:cxnSp macro="">
      <xdr:nvCxnSpPr>
        <xdr:cNvPr id="7" name="Straight Arrow Connector 6">
          <a:extLst>
            <a:ext uri="{FF2B5EF4-FFF2-40B4-BE49-F238E27FC236}">
              <a16:creationId xmlns:a16="http://schemas.microsoft.com/office/drawing/2014/main" id="{E94586CF-5170-4B73-A993-7222DA0F40BC}"/>
            </a:ext>
          </a:extLst>
        </xdr:cNvPr>
        <xdr:cNvCxnSpPr/>
      </xdr:nvCxnSpPr>
      <xdr:spPr>
        <a:xfrm>
          <a:off x="10192808" y="2128308"/>
          <a:ext cx="0" cy="46355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1638300</xdr:colOff>
      <xdr:row>6</xdr:row>
      <xdr:rowOff>809625</xdr:rowOff>
    </xdr:from>
    <xdr:to>
      <xdr:col>10</xdr:col>
      <xdr:colOff>1647825</xdr:colOff>
      <xdr:row>8</xdr:row>
      <xdr:rowOff>114300</xdr:rowOff>
    </xdr:to>
    <xdr:cxnSp macro="">
      <xdr:nvCxnSpPr>
        <xdr:cNvPr id="8" name="Straight Arrow Connector 7">
          <a:extLst>
            <a:ext uri="{FF2B5EF4-FFF2-40B4-BE49-F238E27FC236}">
              <a16:creationId xmlns:a16="http://schemas.microsoft.com/office/drawing/2014/main" id="{F6F8D5C5-4112-40EE-A9CE-D3EE15B9C022}"/>
            </a:ext>
          </a:extLst>
        </xdr:cNvPr>
        <xdr:cNvCxnSpPr/>
      </xdr:nvCxnSpPr>
      <xdr:spPr>
        <a:xfrm>
          <a:off x="13849350" y="2105025"/>
          <a:ext cx="9525" cy="4191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733425</xdr:colOff>
      <xdr:row>6</xdr:row>
      <xdr:rowOff>628650</xdr:rowOff>
    </xdr:from>
    <xdr:to>
      <xdr:col>5</xdr:col>
      <xdr:colOff>733425</xdr:colOff>
      <xdr:row>9</xdr:row>
      <xdr:rowOff>180975</xdr:rowOff>
    </xdr:to>
    <xdr:cxnSp macro="">
      <xdr:nvCxnSpPr>
        <xdr:cNvPr id="9" name="Straight Arrow Connector 8">
          <a:extLst>
            <a:ext uri="{FF2B5EF4-FFF2-40B4-BE49-F238E27FC236}">
              <a16:creationId xmlns:a16="http://schemas.microsoft.com/office/drawing/2014/main" id="{E240DBD9-DBF5-40EB-A731-063841EC4722}"/>
            </a:ext>
          </a:extLst>
        </xdr:cNvPr>
        <xdr:cNvCxnSpPr/>
      </xdr:nvCxnSpPr>
      <xdr:spPr>
        <a:xfrm>
          <a:off x="7419975" y="1924050"/>
          <a:ext cx="0" cy="161925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714375</xdr:colOff>
      <xdr:row>6</xdr:row>
      <xdr:rowOff>781050</xdr:rowOff>
    </xdr:from>
    <xdr:to>
      <xdr:col>9</xdr:col>
      <xdr:colOff>723900</xdr:colOff>
      <xdr:row>8</xdr:row>
      <xdr:rowOff>133350</xdr:rowOff>
    </xdr:to>
    <xdr:cxnSp macro="">
      <xdr:nvCxnSpPr>
        <xdr:cNvPr id="10" name="Straight Arrow Connector 9">
          <a:extLst>
            <a:ext uri="{FF2B5EF4-FFF2-40B4-BE49-F238E27FC236}">
              <a16:creationId xmlns:a16="http://schemas.microsoft.com/office/drawing/2014/main" id="{63760188-D16E-4C8E-BFC5-5F7A6DDD1348}"/>
            </a:ext>
          </a:extLst>
        </xdr:cNvPr>
        <xdr:cNvCxnSpPr/>
      </xdr:nvCxnSpPr>
      <xdr:spPr>
        <a:xfrm>
          <a:off x="11572875" y="2076450"/>
          <a:ext cx="9525" cy="4667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752475</xdr:colOff>
      <xdr:row>6</xdr:row>
      <xdr:rowOff>657225</xdr:rowOff>
    </xdr:from>
    <xdr:to>
      <xdr:col>7</xdr:col>
      <xdr:colOff>752475</xdr:colOff>
      <xdr:row>8</xdr:row>
      <xdr:rowOff>9525</xdr:rowOff>
    </xdr:to>
    <xdr:cxnSp macro="">
      <xdr:nvCxnSpPr>
        <xdr:cNvPr id="11" name="Straight Arrow Connector 10">
          <a:extLst>
            <a:ext uri="{FF2B5EF4-FFF2-40B4-BE49-F238E27FC236}">
              <a16:creationId xmlns:a16="http://schemas.microsoft.com/office/drawing/2014/main" id="{F14565DF-DD51-46CC-9CF0-8C5A8479E7B0}"/>
            </a:ext>
          </a:extLst>
        </xdr:cNvPr>
        <xdr:cNvCxnSpPr/>
      </xdr:nvCxnSpPr>
      <xdr:spPr>
        <a:xfrm>
          <a:off x="11322050" y="1939925"/>
          <a:ext cx="0" cy="4572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E39"/>
  <sheetViews>
    <sheetView tabSelected="1" zoomScaleNormal="100" workbookViewId="0">
      <selection activeCell="U1" sqref="U1"/>
    </sheetView>
  </sheetViews>
  <sheetFormatPr defaultRowHeight="14.5" x14ac:dyDescent="0.35"/>
  <sheetData>
    <row r="1" spans="1:31" ht="33" customHeight="1" x14ac:dyDescent="0.35">
      <c r="A1" s="43"/>
      <c r="B1" s="44"/>
      <c r="C1" s="44"/>
      <c r="D1" s="44"/>
      <c r="E1" s="44"/>
      <c r="F1" s="44"/>
      <c r="G1" s="44"/>
      <c r="H1" s="44"/>
      <c r="I1" s="44"/>
      <c r="J1" s="44"/>
      <c r="K1" s="44"/>
      <c r="L1" s="44"/>
      <c r="M1" s="44"/>
      <c r="N1" s="44"/>
      <c r="O1" s="37"/>
      <c r="P1" s="37"/>
      <c r="Q1" s="37"/>
      <c r="R1" s="37"/>
      <c r="S1" s="37"/>
      <c r="T1" s="37"/>
      <c r="U1" s="37"/>
      <c r="V1" s="37"/>
      <c r="W1" s="37"/>
      <c r="X1" s="37"/>
      <c r="Y1" s="37"/>
      <c r="Z1" s="37"/>
      <c r="AA1" s="37"/>
      <c r="AB1" s="37"/>
      <c r="AC1" s="37"/>
      <c r="AD1" s="37"/>
      <c r="AE1" s="37"/>
    </row>
    <row r="2" spans="1:31" ht="15" customHeight="1" x14ac:dyDescent="0.35">
      <c r="A2" s="44"/>
      <c r="B2" s="44"/>
      <c r="C2" s="44"/>
      <c r="D2" s="44"/>
      <c r="E2" s="44"/>
      <c r="F2" s="44"/>
      <c r="G2" s="44"/>
      <c r="H2" s="44"/>
      <c r="I2" s="44"/>
      <c r="J2" s="44"/>
      <c r="K2" s="44"/>
      <c r="L2" s="44"/>
      <c r="M2" s="44"/>
      <c r="N2" s="44"/>
      <c r="O2" s="37"/>
      <c r="P2" s="37"/>
      <c r="Q2" s="37"/>
      <c r="R2" s="37"/>
      <c r="S2" s="37"/>
      <c r="T2" s="37"/>
      <c r="U2" s="37"/>
      <c r="V2" s="37"/>
      <c r="W2" s="37"/>
      <c r="X2" s="37"/>
      <c r="Y2" s="37"/>
      <c r="Z2" s="37"/>
      <c r="AA2" s="37"/>
      <c r="AB2" s="37"/>
      <c r="AC2" s="37"/>
      <c r="AD2" s="37"/>
      <c r="AE2" s="37"/>
    </row>
    <row r="3" spans="1:31" ht="8.25" customHeight="1" x14ac:dyDescent="0.35">
      <c r="A3" s="44"/>
      <c r="B3" s="44"/>
      <c r="C3" s="44"/>
      <c r="D3" s="44"/>
      <c r="E3" s="44"/>
      <c r="F3" s="44"/>
      <c r="G3" s="44"/>
      <c r="H3" s="44"/>
      <c r="I3" s="44"/>
      <c r="J3" s="44"/>
      <c r="K3" s="44"/>
      <c r="L3" s="44"/>
      <c r="M3" s="44"/>
      <c r="N3" s="44"/>
      <c r="O3" s="37"/>
      <c r="P3" s="37"/>
      <c r="Q3" s="37"/>
      <c r="R3" s="37"/>
      <c r="S3" s="37"/>
      <c r="T3" s="37"/>
      <c r="U3" s="37"/>
      <c r="V3" s="37"/>
      <c r="W3" s="37"/>
      <c r="X3" s="37"/>
      <c r="Y3" s="37"/>
      <c r="Z3" s="37"/>
      <c r="AA3" s="37"/>
      <c r="AB3" s="37"/>
      <c r="AC3" s="37"/>
      <c r="AD3" s="37"/>
      <c r="AE3" s="37"/>
    </row>
    <row r="4" spans="1:31" ht="15" customHeight="1" x14ac:dyDescent="0.35">
      <c r="A4" s="45"/>
      <c r="B4" s="45"/>
      <c r="C4" s="45"/>
      <c r="D4" s="45"/>
      <c r="E4" s="45"/>
      <c r="F4" s="45"/>
      <c r="G4" s="45"/>
      <c r="H4" s="45"/>
      <c r="I4" s="45"/>
      <c r="J4" s="45"/>
      <c r="K4" s="45"/>
      <c r="L4" s="45"/>
      <c r="M4" s="45"/>
      <c r="N4" s="45"/>
      <c r="O4" s="37"/>
      <c r="P4" s="37"/>
      <c r="Q4" s="37"/>
      <c r="R4" s="37"/>
      <c r="S4" s="37"/>
      <c r="T4" s="37"/>
      <c r="U4" s="37"/>
      <c r="V4" s="37"/>
      <c r="W4" s="37"/>
      <c r="X4" s="37"/>
      <c r="Y4" s="37"/>
      <c r="Z4" s="37"/>
      <c r="AA4" s="37"/>
      <c r="AB4" s="37"/>
      <c r="AC4" s="37"/>
      <c r="AD4" s="37"/>
      <c r="AE4" s="37"/>
    </row>
    <row r="5" spans="1:31" x14ac:dyDescent="0.35">
      <c r="A5" s="45"/>
      <c r="B5" s="45"/>
      <c r="C5" s="45"/>
      <c r="D5" s="45"/>
      <c r="E5" s="45"/>
      <c r="F5" s="45"/>
      <c r="G5" s="45"/>
      <c r="H5" s="45"/>
      <c r="I5" s="45"/>
      <c r="J5" s="45"/>
      <c r="K5" s="45"/>
      <c r="L5" s="45"/>
      <c r="M5" s="45"/>
      <c r="N5" s="45"/>
      <c r="O5" s="37"/>
      <c r="P5" s="37"/>
      <c r="Q5" s="37"/>
      <c r="R5" s="37"/>
      <c r="S5" s="37"/>
      <c r="T5" s="37"/>
      <c r="U5" s="37"/>
      <c r="V5" s="37"/>
      <c r="W5" s="37"/>
      <c r="X5" s="37"/>
      <c r="Y5" s="37"/>
      <c r="Z5" s="37"/>
      <c r="AA5" s="37"/>
      <c r="AB5" s="37"/>
      <c r="AC5" s="37"/>
      <c r="AD5" s="37"/>
      <c r="AE5" s="37"/>
    </row>
    <row r="6" spans="1:31" x14ac:dyDescent="0.35">
      <c r="A6" s="45"/>
      <c r="B6" s="45"/>
      <c r="C6" s="45"/>
      <c r="D6" s="45"/>
      <c r="E6" s="45"/>
      <c r="F6" s="45"/>
      <c r="G6" s="45"/>
      <c r="H6" s="45"/>
      <c r="I6" s="45"/>
      <c r="J6" s="45"/>
      <c r="K6" s="45"/>
      <c r="L6" s="45"/>
      <c r="M6" s="45"/>
      <c r="N6" s="45"/>
      <c r="O6" s="37"/>
      <c r="P6" s="37"/>
      <c r="Q6" s="37"/>
      <c r="R6" s="37"/>
      <c r="S6" s="37"/>
      <c r="T6" s="37"/>
      <c r="U6" s="37"/>
      <c r="V6" s="37"/>
      <c r="W6" s="37"/>
      <c r="X6" s="37"/>
      <c r="Y6" s="37"/>
      <c r="Z6" s="37"/>
      <c r="AA6" s="37"/>
      <c r="AB6" s="37"/>
      <c r="AC6" s="37"/>
      <c r="AD6" s="37"/>
      <c r="AE6" s="37"/>
    </row>
    <row r="7" spans="1:31" x14ac:dyDescent="0.35">
      <c r="A7" s="45"/>
      <c r="B7" s="45"/>
      <c r="C7" s="45"/>
      <c r="D7" s="45"/>
      <c r="E7" s="45"/>
      <c r="F7" s="45"/>
      <c r="G7" s="45"/>
      <c r="H7" s="45"/>
      <c r="I7" s="45"/>
      <c r="J7" s="45"/>
      <c r="K7" s="45"/>
      <c r="L7" s="45"/>
      <c r="M7" s="45"/>
      <c r="N7" s="45"/>
      <c r="O7" s="37"/>
      <c r="P7" s="37"/>
      <c r="Q7" s="37"/>
      <c r="R7" s="37"/>
      <c r="S7" s="37"/>
      <c r="T7" s="37"/>
      <c r="U7" s="37"/>
      <c r="V7" s="37"/>
      <c r="W7" s="37"/>
      <c r="X7" s="37"/>
      <c r="Y7" s="37"/>
      <c r="Z7" s="37"/>
      <c r="AA7" s="37"/>
      <c r="AB7" s="37"/>
      <c r="AC7" s="37"/>
      <c r="AD7" s="37"/>
      <c r="AE7" s="37"/>
    </row>
    <row r="8" spans="1:31" x14ac:dyDescent="0.35">
      <c r="A8" s="45"/>
      <c r="B8" s="45"/>
      <c r="C8" s="45"/>
      <c r="D8" s="45"/>
      <c r="E8" s="45"/>
      <c r="F8" s="45"/>
      <c r="G8" s="45"/>
      <c r="H8" s="45"/>
      <c r="I8" s="45"/>
      <c r="J8" s="45"/>
      <c r="K8" s="45"/>
      <c r="L8" s="45"/>
      <c r="M8" s="45"/>
      <c r="N8" s="45"/>
      <c r="O8" s="37"/>
      <c r="P8" s="37"/>
      <c r="Q8" s="37"/>
      <c r="R8" s="37"/>
      <c r="S8" s="37"/>
      <c r="T8" s="37"/>
      <c r="U8" s="37"/>
      <c r="V8" s="37"/>
      <c r="W8" s="37"/>
      <c r="X8" s="37"/>
      <c r="Y8" s="37"/>
      <c r="Z8" s="37"/>
      <c r="AA8" s="37"/>
      <c r="AB8" s="37"/>
      <c r="AC8" s="37"/>
      <c r="AD8" s="37"/>
      <c r="AE8" s="37"/>
    </row>
    <row r="9" spans="1:31" x14ac:dyDescent="0.35">
      <c r="A9" s="45"/>
      <c r="B9" s="45"/>
      <c r="C9" s="45"/>
      <c r="D9" s="45"/>
      <c r="E9" s="45"/>
      <c r="F9" s="45"/>
      <c r="G9" s="45"/>
      <c r="H9" s="45"/>
      <c r="I9" s="45"/>
      <c r="J9" s="45"/>
      <c r="K9" s="45"/>
      <c r="L9" s="45"/>
      <c r="M9" s="45"/>
      <c r="N9" s="45"/>
      <c r="O9" s="37"/>
      <c r="P9" s="37"/>
      <c r="Q9" s="37"/>
      <c r="R9" s="37"/>
      <c r="S9" s="37"/>
      <c r="T9" s="37"/>
      <c r="U9" s="37"/>
      <c r="V9" s="37"/>
      <c r="W9" s="37"/>
      <c r="X9" s="37"/>
      <c r="Y9" s="37"/>
      <c r="Z9" s="37"/>
      <c r="AA9" s="37"/>
      <c r="AB9" s="37"/>
      <c r="AC9" s="37"/>
      <c r="AD9" s="37"/>
      <c r="AE9" s="37"/>
    </row>
    <row r="10" spans="1:31" x14ac:dyDescent="0.35">
      <c r="A10" s="45"/>
      <c r="B10" s="45"/>
      <c r="C10" s="45"/>
      <c r="D10" s="45"/>
      <c r="E10" s="45"/>
      <c r="F10" s="45"/>
      <c r="G10" s="45"/>
      <c r="H10" s="45"/>
      <c r="I10" s="45"/>
      <c r="J10" s="45"/>
      <c r="K10" s="45"/>
      <c r="L10" s="45"/>
      <c r="M10" s="45"/>
      <c r="N10" s="45"/>
      <c r="O10" s="37"/>
      <c r="P10" s="37"/>
      <c r="Q10" s="37"/>
      <c r="R10" s="37"/>
      <c r="S10" s="37"/>
      <c r="T10" s="37"/>
      <c r="U10" s="37"/>
      <c r="V10" s="37"/>
      <c r="W10" s="37"/>
      <c r="X10" s="37"/>
      <c r="Y10" s="37"/>
      <c r="Z10" s="37"/>
      <c r="AA10" s="37"/>
      <c r="AB10" s="37"/>
      <c r="AC10" s="37"/>
      <c r="AD10" s="37"/>
      <c r="AE10" s="37"/>
    </row>
    <row r="11" spans="1:31" x14ac:dyDescent="0.35">
      <c r="A11" s="45"/>
      <c r="B11" s="45"/>
      <c r="C11" s="45"/>
      <c r="D11" s="45"/>
      <c r="E11" s="45"/>
      <c r="F11" s="45"/>
      <c r="G11" s="45"/>
      <c r="H11" s="45"/>
      <c r="I11" s="45"/>
      <c r="J11" s="45"/>
      <c r="K11" s="45"/>
      <c r="L11" s="45"/>
      <c r="M11" s="45"/>
      <c r="N11" s="45"/>
      <c r="O11" s="37"/>
      <c r="P11" s="37"/>
      <c r="Q11" s="37"/>
      <c r="R11" s="37"/>
      <c r="S11" s="37"/>
      <c r="T11" s="37"/>
      <c r="U11" s="37"/>
      <c r="V11" s="37"/>
      <c r="W11" s="37"/>
      <c r="X11" s="37"/>
      <c r="Y11" s="37"/>
      <c r="Z11" s="37"/>
      <c r="AA11" s="37"/>
      <c r="AB11" s="37"/>
      <c r="AC11" s="37"/>
      <c r="AD11" s="37"/>
      <c r="AE11" s="37"/>
    </row>
    <row r="12" spans="1:31" x14ac:dyDescent="0.35">
      <c r="A12" s="45"/>
      <c r="B12" s="45"/>
      <c r="C12" s="45"/>
      <c r="D12" s="45"/>
      <c r="E12" s="45"/>
      <c r="F12" s="45"/>
      <c r="G12" s="45"/>
      <c r="H12" s="45"/>
      <c r="I12" s="45"/>
      <c r="J12" s="45"/>
      <c r="K12" s="45"/>
      <c r="L12" s="45"/>
      <c r="M12" s="45"/>
      <c r="N12" s="45"/>
      <c r="O12" s="37"/>
      <c r="P12" s="37"/>
      <c r="Q12" s="37"/>
      <c r="R12" s="37"/>
      <c r="S12" s="37"/>
      <c r="T12" s="37"/>
      <c r="U12" s="37"/>
      <c r="V12" s="37"/>
      <c r="W12" s="37"/>
      <c r="X12" s="37"/>
      <c r="Y12" s="37"/>
      <c r="Z12" s="37"/>
      <c r="AA12" s="37"/>
      <c r="AB12" s="37"/>
      <c r="AC12" s="37"/>
      <c r="AD12" s="37"/>
      <c r="AE12" s="37"/>
    </row>
    <row r="13" spans="1:31" x14ac:dyDescent="0.35">
      <c r="A13" s="45"/>
      <c r="B13" s="45"/>
      <c r="C13" s="45"/>
      <c r="D13" s="45"/>
      <c r="E13" s="45"/>
      <c r="F13" s="45"/>
      <c r="G13" s="45"/>
      <c r="H13" s="45"/>
      <c r="I13" s="45"/>
      <c r="J13" s="45"/>
      <c r="K13" s="45"/>
      <c r="L13" s="45"/>
      <c r="M13" s="45"/>
      <c r="N13" s="45"/>
      <c r="O13" s="37"/>
      <c r="P13" s="37"/>
      <c r="Q13" s="37"/>
      <c r="R13" s="37"/>
      <c r="S13" s="37"/>
      <c r="T13" s="37"/>
      <c r="U13" s="37"/>
      <c r="V13" s="37"/>
      <c r="W13" s="37"/>
      <c r="X13" s="37"/>
      <c r="Y13" s="37"/>
      <c r="Z13" s="37"/>
      <c r="AA13" s="37"/>
      <c r="AB13" s="37"/>
      <c r="AC13" s="37"/>
      <c r="AD13" s="37"/>
      <c r="AE13" s="37"/>
    </row>
    <row r="14" spans="1:31" x14ac:dyDescent="0.35">
      <c r="A14" s="45"/>
      <c r="B14" s="45"/>
      <c r="C14" s="45"/>
      <c r="D14" s="45"/>
      <c r="E14" s="45"/>
      <c r="F14" s="45"/>
      <c r="G14" s="45"/>
      <c r="H14" s="45"/>
      <c r="I14" s="45"/>
      <c r="J14" s="45"/>
      <c r="K14" s="45"/>
      <c r="L14" s="45"/>
      <c r="M14" s="45"/>
      <c r="N14" s="45"/>
      <c r="O14" s="37"/>
      <c r="P14" s="37"/>
      <c r="Q14" s="37"/>
      <c r="R14" s="37"/>
      <c r="S14" s="37"/>
      <c r="T14" s="37"/>
      <c r="U14" s="37"/>
      <c r="V14" s="37"/>
      <c r="W14" s="37"/>
      <c r="X14" s="37"/>
      <c r="Y14" s="37"/>
      <c r="Z14" s="37"/>
      <c r="AA14" s="37"/>
      <c r="AB14" s="37"/>
      <c r="AC14" s="37"/>
      <c r="AD14" s="37"/>
      <c r="AE14" s="37"/>
    </row>
    <row r="15" spans="1:31" x14ac:dyDescent="0.35">
      <c r="A15" s="45"/>
      <c r="B15" s="45"/>
      <c r="C15" s="45"/>
      <c r="D15" s="45"/>
      <c r="E15" s="45"/>
      <c r="F15" s="45"/>
      <c r="G15" s="45"/>
      <c r="H15" s="45"/>
      <c r="I15" s="45"/>
      <c r="J15" s="45"/>
      <c r="K15" s="45"/>
      <c r="L15" s="45"/>
      <c r="M15" s="45"/>
      <c r="N15" s="45"/>
      <c r="O15" s="37"/>
      <c r="P15" s="37"/>
      <c r="Q15" s="37"/>
      <c r="R15" s="37"/>
      <c r="S15" s="37"/>
      <c r="T15" s="37"/>
      <c r="U15" s="37"/>
      <c r="V15" s="37"/>
      <c r="W15" s="37"/>
      <c r="X15" s="37"/>
      <c r="Y15" s="37"/>
      <c r="Z15" s="37"/>
      <c r="AA15" s="37"/>
      <c r="AB15" s="37"/>
      <c r="AC15" s="37"/>
      <c r="AD15" s="37"/>
      <c r="AE15" s="37"/>
    </row>
    <row r="16" spans="1:31" x14ac:dyDescent="0.35">
      <c r="A16" s="45"/>
      <c r="B16" s="45"/>
      <c r="C16" s="45"/>
      <c r="D16" s="45"/>
      <c r="E16" s="45"/>
      <c r="F16" s="45"/>
      <c r="G16" s="45"/>
      <c r="H16" s="45"/>
      <c r="I16" s="45"/>
      <c r="J16" s="45"/>
      <c r="K16" s="45"/>
      <c r="L16" s="45"/>
      <c r="M16" s="45"/>
      <c r="N16" s="45"/>
      <c r="O16" s="37"/>
      <c r="P16" s="37"/>
      <c r="Q16" s="37"/>
      <c r="R16" s="37"/>
      <c r="S16" s="37"/>
      <c r="T16" s="37"/>
      <c r="U16" s="37"/>
      <c r="V16" s="37"/>
      <c r="W16" s="37"/>
      <c r="X16" s="37"/>
      <c r="Y16" s="37"/>
      <c r="Z16" s="37"/>
      <c r="AA16" s="37"/>
      <c r="AB16" s="37"/>
      <c r="AC16" s="37"/>
      <c r="AD16" s="37"/>
      <c r="AE16" s="37"/>
    </row>
    <row r="17" spans="1:31" x14ac:dyDescent="0.35">
      <c r="A17" s="45"/>
      <c r="B17" s="45"/>
      <c r="C17" s="45"/>
      <c r="D17" s="45"/>
      <c r="E17" s="45"/>
      <c r="F17" s="45"/>
      <c r="G17" s="45"/>
      <c r="H17" s="45"/>
      <c r="I17" s="45"/>
      <c r="J17" s="45"/>
      <c r="K17" s="45"/>
      <c r="L17" s="45"/>
      <c r="M17" s="45"/>
      <c r="N17" s="45"/>
      <c r="O17" s="37"/>
      <c r="P17" s="37"/>
      <c r="Q17" s="37"/>
      <c r="R17" s="37"/>
      <c r="S17" s="37"/>
      <c r="T17" s="37"/>
      <c r="U17" s="37"/>
      <c r="V17" s="37"/>
      <c r="W17" s="37"/>
      <c r="X17" s="37"/>
      <c r="Y17" s="37"/>
      <c r="Z17" s="37"/>
      <c r="AA17" s="37"/>
      <c r="AB17" s="37"/>
      <c r="AC17" s="37"/>
      <c r="AD17" s="37"/>
      <c r="AE17" s="37"/>
    </row>
    <row r="18" spans="1:31" x14ac:dyDescent="0.35">
      <c r="A18" s="45"/>
      <c r="B18" s="45"/>
      <c r="C18" s="45"/>
      <c r="D18" s="45"/>
      <c r="E18" s="45"/>
      <c r="F18" s="45"/>
      <c r="G18" s="45"/>
      <c r="H18" s="45"/>
      <c r="I18" s="45"/>
      <c r="J18" s="45"/>
      <c r="K18" s="45"/>
      <c r="L18" s="45"/>
      <c r="M18" s="45"/>
      <c r="N18" s="45"/>
      <c r="O18" s="37"/>
      <c r="P18" s="37"/>
      <c r="Q18" s="37"/>
      <c r="R18" s="37"/>
      <c r="S18" s="37"/>
      <c r="T18" s="37"/>
      <c r="U18" s="37"/>
      <c r="V18" s="37"/>
      <c r="W18" s="37"/>
      <c r="X18" s="37"/>
      <c r="Y18" s="37"/>
      <c r="Z18" s="37"/>
      <c r="AA18" s="37"/>
      <c r="AB18" s="37"/>
      <c r="AC18" s="37"/>
      <c r="AD18" s="37"/>
      <c r="AE18" s="37"/>
    </row>
    <row r="19" spans="1:31" x14ac:dyDescent="0.35">
      <c r="A19" s="45"/>
      <c r="B19" s="45"/>
      <c r="C19" s="45"/>
      <c r="D19" s="45"/>
      <c r="E19" s="45"/>
      <c r="F19" s="45"/>
      <c r="G19" s="45"/>
      <c r="H19" s="45"/>
      <c r="I19" s="45"/>
      <c r="J19" s="45"/>
      <c r="K19" s="45"/>
      <c r="L19" s="45"/>
      <c r="M19" s="45"/>
      <c r="N19" s="45"/>
      <c r="O19" s="37"/>
      <c r="P19" s="37"/>
      <c r="Q19" s="37"/>
      <c r="R19" s="37"/>
      <c r="S19" s="37"/>
      <c r="T19" s="37"/>
      <c r="U19" s="37"/>
      <c r="V19" s="37"/>
      <c r="W19" s="37"/>
      <c r="X19" s="37"/>
      <c r="Y19" s="37"/>
      <c r="Z19" s="37"/>
      <c r="AA19" s="37"/>
      <c r="AB19" s="37"/>
      <c r="AC19" s="37"/>
      <c r="AD19" s="37"/>
      <c r="AE19" s="37"/>
    </row>
    <row r="20" spans="1:31" x14ac:dyDescent="0.35">
      <c r="A20" s="45"/>
      <c r="B20" s="45"/>
      <c r="C20" s="45"/>
      <c r="D20" s="45"/>
      <c r="E20" s="45"/>
      <c r="F20" s="45"/>
      <c r="G20" s="45"/>
      <c r="H20" s="45"/>
      <c r="I20" s="45"/>
      <c r="J20" s="45"/>
      <c r="K20" s="45"/>
      <c r="L20" s="45"/>
      <c r="M20" s="45"/>
      <c r="N20" s="45"/>
      <c r="O20" s="37"/>
      <c r="P20" s="37"/>
      <c r="Q20" s="37"/>
      <c r="R20" s="37"/>
      <c r="S20" s="37"/>
      <c r="T20" s="37"/>
      <c r="U20" s="37"/>
      <c r="V20" s="37"/>
      <c r="W20" s="37"/>
      <c r="X20" s="37"/>
      <c r="Y20" s="37"/>
      <c r="Z20" s="37"/>
      <c r="AA20" s="37"/>
      <c r="AB20" s="37"/>
      <c r="AC20" s="37"/>
      <c r="AD20" s="37"/>
      <c r="AE20" s="37"/>
    </row>
    <row r="21" spans="1:31" x14ac:dyDescent="0.3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row>
    <row r="22" spans="1:31" x14ac:dyDescent="0.3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row>
    <row r="23" spans="1:31" x14ac:dyDescent="0.3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row>
    <row r="24" spans="1:3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row>
    <row r="25" spans="1:3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row>
    <row r="26" spans="1:3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row>
    <row r="27" spans="1:3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row>
    <row r="28" spans="1:3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row>
    <row r="29" spans="1:3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row>
    <row r="30" spans="1:3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row>
    <row r="31" spans="1:3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3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row>
    <row r="34" spans="1:3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row>
    <row r="36" spans="1:3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row>
    <row r="37" spans="1:3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row>
    <row r="38" spans="1:3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row>
    <row r="39" spans="1:3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M53"/>
  <sheetViews>
    <sheetView zoomScaleNormal="100" workbookViewId="0"/>
  </sheetViews>
  <sheetFormatPr defaultRowHeight="14.5" x14ac:dyDescent="0.35"/>
  <cols>
    <col min="1" max="1" width="38" bestFit="1" customWidth="1"/>
    <col min="2" max="2" width="4" bestFit="1" customWidth="1"/>
    <col min="3" max="6" width="12.54296875" customWidth="1"/>
    <col min="7" max="7" width="14.54296875" customWidth="1"/>
    <col min="8" max="13" width="12.54296875" customWidth="1"/>
  </cols>
  <sheetData>
    <row r="1" spans="1:13" ht="18.5" x14ac:dyDescent="0.45">
      <c r="A1" s="32" t="s">
        <v>77</v>
      </c>
    </row>
    <row r="2" spans="1:13" ht="15" thickBot="1" x14ac:dyDescent="0.4"/>
    <row r="3" spans="1:13" s="2" customFormat="1" x14ac:dyDescent="0.35">
      <c r="A3" s="14" t="s">
        <v>0</v>
      </c>
      <c r="B3" s="188" t="s">
        <v>99</v>
      </c>
      <c r="C3" s="188"/>
      <c r="D3" s="188"/>
      <c r="E3" s="189"/>
      <c r="F3" s="190"/>
      <c r="G3" s="1"/>
      <c r="H3" s="1"/>
      <c r="I3" s="1"/>
      <c r="J3" s="1"/>
      <c r="K3" s="1"/>
    </row>
    <row r="4" spans="1:13" s="2" customFormat="1" ht="15" thickBot="1" x14ac:dyDescent="0.4">
      <c r="A4" s="15" t="s">
        <v>1</v>
      </c>
      <c r="B4" s="185" t="s">
        <v>94</v>
      </c>
      <c r="C4" s="185"/>
      <c r="D4" s="185"/>
      <c r="E4" s="186"/>
      <c r="F4" s="187"/>
      <c r="G4" s="1"/>
      <c r="H4" s="1"/>
      <c r="I4" s="1"/>
      <c r="J4" s="1"/>
      <c r="K4" s="1"/>
    </row>
    <row r="5" spans="1:13" s="2" customFormat="1" ht="87" x14ac:dyDescent="0.35">
      <c r="A5" s="16" t="s">
        <v>2</v>
      </c>
      <c r="B5" s="17"/>
      <c r="C5" s="17" t="s">
        <v>127</v>
      </c>
      <c r="D5" s="17" t="s">
        <v>125</v>
      </c>
      <c r="E5" s="17" t="s">
        <v>124</v>
      </c>
      <c r="F5" s="17" t="s">
        <v>126</v>
      </c>
      <c r="G5" s="17" t="s">
        <v>4</v>
      </c>
      <c r="H5" s="17" t="s">
        <v>5</v>
      </c>
      <c r="I5" s="18" t="s">
        <v>6</v>
      </c>
      <c r="J5" s="18" t="s">
        <v>7</v>
      </c>
      <c r="K5" s="18" t="s">
        <v>8</v>
      </c>
      <c r="L5" s="18" t="s">
        <v>9</v>
      </c>
      <c r="M5" s="18" t="s">
        <v>10</v>
      </c>
    </row>
    <row r="6" spans="1:13" s="2" customFormat="1" x14ac:dyDescent="0.35">
      <c r="A6" s="3"/>
      <c r="B6" s="4"/>
      <c r="C6" s="5" t="s">
        <v>11</v>
      </c>
      <c r="D6" s="5" t="s">
        <v>12</v>
      </c>
      <c r="E6" s="5" t="s">
        <v>13</v>
      </c>
      <c r="F6" s="5" t="s">
        <v>14</v>
      </c>
      <c r="G6" s="5" t="s">
        <v>15</v>
      </c>
      <c r="H6" s="5" t="s">
        <v>16</v>
      </c>
      <c r="I6" s="5" t="s">
        <v>17</v>
      </c>
      <c r="J6" s="5" t="s">
        <v>18</v>
      </c>
      <c r="K6" s="5" t="s">
        <v>19</v>
      </c>
      <c r="L6" s="5" t="s">
        <v>20</v>
      </c>
      <c r="M6" s="5" t="s">
        <v>42</v>
      </c>
    </row>
    <row r="7" spans="1:13" s="2" customFormat="1" x14ac:dyDescent="0.35">
      <c r="A7" s="6" t="s">
        <v>21</v>
      </c>
      <c r="B7" s="4"/>
      <c r="C7" s="7"/>
      <c r="D7" s="7"/>
      <c r="E7" s="7"/>
      <c r="F7" s="7"/>
      <c r="G7" s="7"/>
      <c r="H7" s="7"/>
      <c r="I7" s="8"/>
      <c r="J7" s="8"/>
      <c r="K7" s="9"/>
      <c r="L7" s="7"/>
      <c r="M7" s="10"/>
    </row>
    <row r="8" spans="1:13" s="2" customFormat="1" x14ac:dyDescent="0.35">
      <c r="A8" s="11" t="s">
        <v>22</v>
      </c>
      <c r="B8" s="4" t="s">
        <v>11</v>
      </c>
      <c r="C8" s="116">
        <f>SUM(D8:F8)</f>
        <v>112595.61448240695</v>
      </c>
      <c r="D8" s="117">
        <f>'Trial Balance'!G12*Allocation!B13</f>
        <v>14686.384497705254</v>
      </c>
      <c r="E8" s="117">
        <f>'WR&amp;R Calculation'!F11</f>
        <v>6541.6985462892189</v>
      </c>
      <c r="F8" s="116">
        <f>SUM(G8:M8)</f>
        <v>91367.531438412479</v>
      </c>
      <c r="G8" s="117">
        <f>'Trial Balance'!G11*Allocation!B13</f>
        <v>34994.900560938302</v>
      </c>
      <c r="H8" s="117">
        <f>(('Trial Balance'!G10-'Trial Balance'!B8)*Allocation!B13)-E8</f>
        <v>55607.715018218689</v>
      </c>
      <c r="I8" s="8"/>
      <c r="J8" s="118">
        <f>'Trial Balance'!B8*Allocation!B13</f>
        <v>764.91585925548191</v>
      </c>
      <c r="K8" s="119"/>
      <c r="L8" s="119"/>
      <c r="M8" s="123"/>
    </row>
    <row r="9" spans="1:13" s="2" customFormat="1" x14ac:dyDescent="0.35">
      <c r="A9" s="11" t="s">
        <v>23</v>
      </c>
      <c r="B9" s="4" t="s">
        <v>12</v>
      </c>
      <c r="C9" s="116">
        <f t="shared" ref="C9:C13" si="0">SUM(D9:F9)</f>
        <v>0</v>
      </c>
      <c r="D9" s="117">
        <f>'Trial Balance'!G12*Allocation!B14</f>
        <v>0</v>
      </c>
      <c r="E9" s="117"/>
      <c r="F9" s="116">
        <f t="shared" ref="F9:F13" si="1">SUM(G9:M9)</f>
        <v>0</v>
      </c>
      <c r="G9" s="117">
        <f>'Trial Balance'!G11*Allocation!B14</f>
        <v>0</v>
      </c>
      <c r="H9" s="117">
        <f>('Trial Balance'!G10-'Trial Balance'!B8)*Allocation!B14</f>
        <v>0</v>
      </c>
      <c r="I9" s="8"/>
      <c r="J9" s="118">
        <f>'Trial Balance'!B8*Allocation!B14</f>
        <v>0</v>
      </c>
      <c r="K9" s="119"/>
      <c r="L9" s="119"/>
      <c r="M9" s="123"/>
    </row>
    <row r="10" spans="1:13" s="2" customFormat="1" x14ac:dyDescent="0.35">
      <c r="A10" s="11" t="s">
        <v>24</v>
      </c>
      <c r="B10" s="4" t="s">
        <v>13</v>
      </c>
      <c r="C10" s="116">
        <f t="shared" si="0"/>
        <v>53670.576236613975</v>
      </c>
      <c r="D10" s="117">
        <f>'Trial Balance'!G12*Allocation!B15</f>
        <v>7000.5099439061705</v>
      </c>
      <c r="E10" s="117">
        <f>'WR&amp;R Calculation'!F15</f>
        <v>959.44912012241866</v>
      </c>
      <c r="F10" s="116">
        <f t="shared" si="1"/>
        <v>45710.617172585386</v>
      </c>
      <c r="G10" s="117">
        <f>'Trial Balance'!G11*Allocation!B15</f>
        <v>16680.902600713922</v>
      </c>
      <c r="H10" s="117">
        <f>(('Trial Balance'!G10-'Trial Balance'!B8)*Allocation!B15)-E10</f>
        <v>28665.10467895968</v>
      </c>
      <c r="I10" s="8"/>
      <c r="J10" s="118">
        <f>'Trial Balance'!B8*Allocation!B15</f>
        <v>364.6098929117797</v>
      </c>
      <c r="K10" s="119"/>
      <c r="L10" s="119"/>
      <c r="M10" s="123"/>
    </row>
    <row r="11" spans="1:13" s="2" customFormat="1" x14ac:dyDescent="0.35">
      <c r="A11" s="11" t="s">
        <v>25</v>
      </c>
      <c r="B11" s="4" t="s">
        <v>14</v>
      </c>
      <c r="C11" s="116">
        <f t="shared" si="0"/>
        <v>0</v>
      </c>
      <c r="D11" s="117"/>
      <c r="E11" s="117"/>
      <c r="F11" s="116">
        <f t="shared" si="1"/>
        <v>0</v>
      </c>
      <c r="G11" s="117"/>
      <c r="H11" s="117"/>
      <c r="I11" s="8"/>
      <c r="J11" s="118"/>
      <c r="K11" s="119"/>
      <c r="L11" s="119"/>
      <c r="M11" s="123"/>
    </row>
    <row r="12" spans="1:13" s="2" customFormat="1" x14ac:dyDescent="0.35">
      <c r="A12" s="11" t="s">
        <v>26</v>
      </c>
      <c r="B12" s="4" t="s">
        <v>15</v>
      </c>
      <c r="C12" s="116">
        <f t="shared" si="0"/>
        <v>0</v>
      </c>
      <c r="D12" s="117"/>
      <c r="E12" s="117"/>
      <c r="F12" s="116">
        <f t="shared" si="1"/>
        <v>0</v>
      </c>
      <c r="G12" s="117"/>
      <c r="H12" s="117"/>
      <c r="I12" s="8"/>
      <c r="J12" s="118"/>
      <c r="K12" s="119"/>
      <c r="L12" s="119"/>
      <c r="M12" s="123"/>
    </row>
    <row r="13" spans="1:13" s="2" customFormat="1" x14ac:dyDescent="0.35">
      <c r="A13" s="11" t="s">
        <v>27</v>
      </c>
      <c r="B13" s="4" t="s">
        <v>16</v>
      </c>
      <c r="C13" s="116">
        <f t="shared" si="0"/>
        <v>0</v>
      </c>
      <c r="D13" s="117"/>
      <c r="E13" s="117"/>
      <c r="F13" s="116">
        <f t="shared" si="1"/>
        <v>0</v>
      </c>
      <c r="G13" s="117"/>
      <c r="H13" s="117"/>
      <c r="I13" s="8"/>
      <c r="J13" s="118"/>
      <c r="K13" s="119"/>
      <c r="L13" s="119"/>
      <c r="M13" s="123"/>
    </row>
    <row r="14" spans="1:13" s="2" customFormat="1" ht="15" thickBot="1" x14ac:dyDescent="0.4">
      <c r="A14" s="12" t="s">
        <v>128</v>
      </c>
      <c r="B14" s="4" t="s">
        <v>17</v>
      </c>
      <c r="C14" s="120">
        <f>SUM(C8:C13)</f>
        <v>166266.19071902093</v>
      </c>
      <c r="D14" s="120">
        <f t="shared" ref="D14:M14" si="2">SUM(D8:D13)</f>
        <v>21686.894441611425</v>
      </c>
      <c r="E14" s="120">
        <f t="shared" si="2"/>
        <v>7501.1476664116381</v>
      </c>
      <c r="F14" s="120">
        <f t="shared" si="2"/>
        <v>137078.14861099786</v>
      </c>
      <c r="G14" s="120">
        <f>SUM(G8:G13)</f>
        <v>51675.80316165222</v>
      </c>
      <c r="H14" s="120">
        <f t="shared" si="2"/>
        <v>84272.819697178376</v>
      </c>
      <c r="I14" s="120">
        <f t="shared" si="2"/>
        <v>0</v>
      </c>
      <c r="J14" s="120">
        <f t="shared" si="2"/>
        <v>1129.5257521672615</v>
      </c>
      <c r="K14" s="120">
        <f t="shared" si="2"/>
        <v>0</v>
      </c>
      <c r="L14" s="120">
        <f t="shared" si="2"/>
        <v>0</v>
      </c>
      <c r="M14" s="120">
        <f t="shared" si="2"/>
        <v>0</v>
      </c>
    </row>
    <row r="15" spans="1:13" s="2" customFormat="1" x14ac:dyDescent="0.35">
      <c r="A15" s="132" t="s">
        <v>131</v>
      </c>
      <c r="B15" s="4" t="s">
        <v>18</v>
      </c>
      <c r="C15" s="133"/>
      <c r="D15" s="134"/>
      <c r="E15" s="7"/>
      <c r="F15" s="133"/>
      <c r="G15" s="7"/>
      <c r="H15" s="7"/>
      <c r="I15" s="7"/>
      <c r="J15" s="7"/>
      <c r="K15" s="7"/>
      <c r="L15" s="7"/>
      <c r="M15" s="7"/>
    </row>
    <row r="16" spans="1:13" s="2" customFormat="1" ht="15" thickBot="1" x14ac:dyDescent="0.4">
      <c r="A16" s="12" t="s">
        <v>28</v>
      </c>
      <c r="B16" s="4" t="s">
        <v>19</v>
      </c>
      <c r="C16" s="120">
        <f t="shared" ref="C16:M16" si="3">SUM(C14:C15)</f>
        <v>166266.19071902093</v>
      </c>
      <c r="D16" s="120">
        <f t="shared" si="3"/>
        <v>21686.894441611425</v>
      </c>
      <c r="E16" s="120">
        <f t="shared" si="3"/>
        <v>7501.1476664116381</v>
      </c>
      <c r="F16" s="120">
        <f t="shared" si="3"/>
        <v>137078.14861099786</v>
      </c>
      <c r="G16" s="120">
        <f t="shared" si="3"/>
        <v>51675.80316165222</v>
      </c>
      <c r="H16" s="120">
        <f t="shared" si="3"/>
        <v>84272.819697178376</v>
      </c>
      <c r="I16" s="120">
        <f t="shared" si="3"/>
        <v>0</v>
      </c>
      <c r="J16" s="120">
        <f t="shared" si="3"/>
        <v>1129.5257521672615</v>
      </c>
      <c r="K16" s="120">
        <f t="shared" si="3"/>
        <v>0</v>
      </c>
      <c r="L16" s="120">
        <f t="shared" si="3"/>
        <v>0</v>
      </c>
      <c r="M16" s="120">
        <f t="shared" si="3"/>
        <v>0</v>
      </c>
    </row>
    <row r="17" spans="1:13" s="2" customFormat="1" x14ac:dyDescent="0.35">
      <c r="B17" s="13"/>
    </row>
    <row r="18" spans="1:13" s="2" customFormat="1" ht="15" thickBot="1" x14ac:dyDescent="0.4">
      <c r="B18" s="13"/>
    </row>
    <row r="19" spans="1:13" s="2" customFormat="1" x14ac:dyDescent="0.35">
      <c r="A19" s="14" t="s">
        <v>0</v>
      </c>
      <c r="B19" s="188" t="s">
        <v>99</v>
      </c>
      <c r="C19" s="188"/>
      <c r="D19" s="188"/>
      <c r="E19" s="189"/>
      <c r="F19" s="190"/>
      <c r="G19" s="1"/>
      <c r="H19" s="1"/>
      <c r="I19" s="1"/>
      <c r="J19" s="1"/>
      <c r="K19" s="1"/>
    </row>
    <row r="20" spans="1:13" s="2" customFormat="1" ht="15" thickBot="1" x14ac:dyDescent="0.4">
      <c r="A20" s="15" t="s">
        <v>1</v>
      </c>
      <c r="B20" s="185" t="s">
        <v>95</v>
      </c>
      <c r="C20" s="185"/>
      <c r="D20" s="185"/>
      <c r="E20" s="186"/>
      <c r="F20" s="187"/>
      <c r="G20" s="1"/>
      <c r="H20" s="1"/>
      <c r="I20" s="1"/>
      <c r="J20" s="1"/>
      <c r="K20" s="1"/>
    </row>
    <row r="21" spans="1:13" s="2" customFormat="1" ht="87" x14ac:dyDescent="0.35">
      <c r="A21" s="16" t="s">
        <v>2</v>
      </c>
      <c r="B21" s="17"/>
      <c r="C21" s="17" t="s">
        <v>127</v>
      </c>
      <c r="D21" s="17" t="s">
        <v>3</v>
      </c>
      <c r="E21" s="17" t="s">
        <v>124</v>
      </c>
      <c r="F21" s="17" t="s">
        <v>126</v>
      </c>
      <c r="G21" s="17" t="s">
        <v>4</v>
      </c>
      <c r="H21" s="17" t="s">
        <v>5</v>
      </c>
      <c r="I21" s="18" t="s">
        <v>6</v>
      </c>
      <c r="J21" s="18" t="s">
        <v>7</v>
      </c>
      <c r="K21" s="18" t="s">
        <v>8</v>
      </c>
      <c r="L21" s="18" t="s">
        <v>9</v>
      </c>
      <c r="M21" s="18" t="s">
        <v>10</v>
      </c>
    </row>
    <row r="22" spans="1:13" s="2" customFormat="1" x14ac:dyDescent="0.35">
      <c r="A22" s="3"/>
      <c r="B22" s="4"/>
      <c r="C22" s="5" t="s">
        <v>11</v>
      </c>
      <c r="D22" s="5" t="s">
        <v>12</v>
      </c>
      <c r="E22" s="5" t="s">
        <v>13</v>
      </c>
      <c r="F22" s="5" t="s">
        <v>14</v>
      </c>
      <c r="G22" s="5" t="s">
        <v>15</v>
      </c>
      <c r="H22" s="5" t="s">
        <v>16</v>
      </c>
      <c r="I22" s="5" t="s">
        <v>17</v>
      </c>
      <c r="J22" s="5" t="s">
        <v>18</v>
      </c>
      <c r="K22" s="5" t="s">
        <v>19</v>
      </c>
      <c r="L22" s="5" t="s">
        <v>20</v>
      </c>
      <c r="M22" s="5" t="s">
        <v>42</v>
      </c>
    </row>
    <row r="23" spans="1:13" s="2" customFormat="1" x14ac:dyDescent="0.35">
      <c r="A23" s="6" t="s">
        <v>21</v>
      </c>
      <c r="B23" s="4"/>
      <c r="C23" s="7"/>
      <c r="D23" s="7"/>
      <c r="E23" s="7"/>
      <c r="F23" s="7"/>
      <c r="G23" s="7"/>
      <c r="H23" s="7"/>
      <c r="I23" s="8"/>
      <c r="J23" s="8"/>
      <c r="K23" s="9"/>
      <c r="L23" s="7"/>
      <c r="M23" s="10"/>
    </row>
    <row r="24" spans="1:13" s="2" customFormat="1" x14ac:dyDescent="0.35">
      <c r="A24" s="11" t="s">
        <v>22</v>
      </c>
      <c r="B24" s="4" t="s">
        <v>11</v>
      </c>
      <c r="C24" s="116">
        <f>SUM(D24:F24)</f>
        <v>93829.678735339112</v>
      </c>
      <c r="D24" s="117">
        <f>'Trial Balance'!G12*Allocation!C13</f>
        <v>12238.65374808771</v>
      </c>
      <c r="E24" s="117">
        <f>'WR&amp;R Calculation'!F19</f>
        <v>5451.4154552410155</v>
      </c>
      <c r="F24" s="116">
        <f>SUM(G24:M24)</f>
        <v>76139.609532010378</v>
      </c>
      <c r="G24" s="117">
        <f>'Trial Balance'!G11*Allocation!C13</f>
        <v>29162.417134115247</v>
      </c>
      <c r="H24" s="117">
        <f>(('Trial Balance'!G10-'Trial Balance'!B8)*Allocation!C13)-E24</f>
        <v>46339.762515182236</v>
      </c>
      <c r="I24" s="8"/>
      <c r="J24" s="118">
        <f>'Trial Balance'!B8*Allocation!C13</f>
        <v>637.42988271290153</v>
      </c>
      <c r="K24" s="119"/>
      <c r="L24" s="121"/>
      <c r="M24" s="122"/>
    </row>
    <row r="25" spans="1:13" s="2" customFormat="1" x14ac:dyDescent="0.35">
      <c r="A25" s="11" t="s">
        <v>23</v>
      </c>
      <c r="B25" s="4" t="s">
        <v>12</v>
      </c>
      <c r="C25" s="116">
        <f t="shared" ref="C25:C29" si="4">SUM(D25:F25)</f>
        <v>37531.871494135645</v>
      </c>
      <c r="D25" s="117">
        <f>'Trial Balance'!G12*Allocation!C14</f>
        <v>4895.4614992350844</v>
      </c>
      <c r="E25" s="117">
        <f>'WR&amp;R Calculation'!F23</f>
        <v>2180.566182096406</v>
      </c>
      <c r="F25" s="116">
        <f t="shared" ref="F25:F29" si="5">SUM(G25:M25)</f>
        <v>30455.843812804156</v>
      </c>
      <c r="G25" s="117">
        <f>'Trial Balance'!G11*Allocation!C14</f>
        <v>11664.966853646099</v>
      </c>
      <c r="H25" s="117">
        <f>(('Trial Balance'!G10-'Trial Balance'!B8)*Allocation!C14)-E25</f>
        <v>18535.905006072895</v>
      </c>
      <c r="I25" s="8"/>
      <c r="J25" s="118">
        <f>'Trial Balance'!B8*Allocation!C14</f>
        <v>254.97195308516064</v>
      </c>
      <c r="K25" s="119"/>
      <c r="L25" s="121"/>
      <c r="M25" s="122"/>
    </row>
    <row r="26" spans="1:13" s="2" customFormat="1" x14ac:dyDescent="0.35">
      <c r="A26" s="11" t="s">
        <v>24</v>
      </c>
      <c r="B26" s="4" t="s">
        <v>13</v>
      </c>
      <c r="C26" s="116">
        <f t="shared" si="4"/>
        <v>58549.719530851609</v>
      </c>
      <c r="D26" s="117">
        <f>'Trial Balance'!G12*Allocation!C15</f>
        <v>7636.9199388067309</v>
      </c>
      <c r="E26" s="117">
        <f>'WR&amp;R Calculation'!F27</f>
        <v>1046.671767406275</v>
      </c>
      <c r="F26" s="116">
        <f t="shared" si="5"/>
        <v>49866.127824638599</v>
      </c>
      <c r="G26" s="117">
        <f>'Trial Balance'!G11*Allocation!C15</f>
        <v>18197.348291687915</v>
      </c>
      <c r="H26" s="117">
        <f>(('Trial Balance'!G10-'Trial Balance'!B8)*Allocation!C15)-E26</f>
        <v>31271.023286137835</v>
      </c>
      <c r="I26" s="8"/>
      <c r="J26" s="118">
        <f>'Trial Balance'!B8*Allocation!C15</f>
        <v>397.75624681285058</v>
      </c>
      <c r="K26" s="119"/>
      <c r="L26" s="121"/>
      <c r="M26" s="122"/>
    </row>
    <row r="27" spans="1:13" s="2" customFormat="1" x14ac:dyDescent="0.35">
      <c r="A27" s="11" t="s">
        <v>25</v>
      </c>
      <c r="B27" s="4" t="s">
        <v>14</v>
      </c>
      <c r="C27" s="116">
        <f t="shared" si="4"/>
        <v>0</v>
      </c>
      <c r="D27" s="117"/>
      <c r="E27" s="117"/>
      <c r="F27" s="116">
        <f t="shared" si="5"/>
        <v>0</v>
      </c>
      <c r="G27" s="117"/>
      <c r="H27" s="117"/>
      <c r="I27" s="8"/>
      <c r="J27" s="118"/>
      <c r="K27" s="119"/>
      <c r="L27" s="121"/>
      <c r="M27" s="122"/>
    </row>
    <row r="28" spans="1:13" s="2" customFormat="1" x14ac:dyDescent="0.35">
      <c r="A28" s="11" t="s">
        <v>26</v>
      </c>
      <c r="B28" s="4" t="s">
        <v>15</v>
      </c>
      <c r="C28" s="116">
        <f t="shared" si="4"/>
        <v>0</v>
      </c>
      <c r="D28" s="117"/>
      <c r="E28" s="117"/>
      <c r="F28" s="116">
        <f t="shared" si="5"/>
        <v>0</v>
      </c>
      <c r="G28" s="117"/>
      <c r="H28" s="117"/>
      <c r="I28" s="8"/>
      <c r="J28" s="118"/>
      <c r="K28" s="119"/>
      <c r="L28" s="121"/>
      <c r="M28" s="122"/>
    </row>
    <row r="29" spans="1:13" s="2" customFormat="1" x14ac:dyDescent="0.35">
      <c r="A29" s="11" t="s">
        <v>27</v>
      </c>
      <c r="B29" s="4" t="s">
        <v>16</v>
      </c>
      <c r="C29" s="116">
        <f t="shared" si="4"/>
        <v>0</v>
      </c>
      <c r="D29" s="117"/>
      <c r="E29" s="117"/>
      <c r="F29" s="116">
        <f t="shared" si="5"/>
        <v>0</v>
      </c>
      <c r="G29" s="117"/>
      <c r="H29" s="117"/>
      <c r="I29" s="8"/>
      <c r="J29" s="118"/>
      <c r="K29" s="119"/>
      <c r="L29" s="121"/>
      <c r="M29" s="122"/>
    </row>
    <row r="30" spans="1:13" s="2" customFormat="1" ht="15" thickBot="1" x14ac:dyDescent="0.4">
      <c r="A30" s="12" t="s">
        <v>128</v>
      </c>
      <c r="B30" s="4" t="s">
        <v>17</v>
      </c>
      <c r="C30" s="120">
        <f>SUM(C24:C29)</f>
        <v>189911.26976032637</v>
      </c>
      <c r="D30" s="120">
        <f t="shared" ref="D30" si="6">SUM(D24:D29)</f>
        <v>24771.035186129528</v>
      </c>
      <c r="E30" s="120">
        <f t="shared" ref="E30" si="7">SUM(E24:E29)</f>
        <v>8678.6534047436962</v>
      </c>
      <c r="F30" s="120">
        <f t="shared" ref="F30" si="8">SUM(F24:F29)</f>
        <v>156461.58116945313</v>
      </c>
      <c r="G30" s="120">
        <f t="shared" ref="G30" si="9">SUM(G24:G29)</f>
        <v>59024.732279449265</v>
      </c>
      <c r="H30" s="120">
        <f t="shared" ref="H30" si="10">SUM(H24:H29)</f>
        <v>96146.690807392966</v>
      </c>
      <c r="I30" s="120">
        <f t="shared" ref="I30" si="11">SUM(I24:I29)</f>
        <v>0</v>
      </c>
      <c r="J30" s="120">
        <f t="shared" ref="J30" si="12">SUM(J24:J29)</f>
        <v>1290.1580826109127</v>
      </c>
      <c r="K30" s="120">
        <f t="shared" ref="K30" si="13">SUM(K24:K29)</f>
        <v>0</v>
      </c>
      <c r="L30" s="120">
        <f t="shared" ref="L30" si="14">SUM(L24:L29)</f>
        <v>0</v>
      </c>
      <c r="M30" s="120">
        <f t="shared" ref="M30" si="15">SUM(M24:M29)</f>
        <v>0</v>
      </c>
    </row>
    <row r="31" spans="1:13" s="2" customFormat="1" x14ac:dyDescent="0.35">
      <c r="A31" s="132" t="s">
        <v>131</v>
      </c>
      <c r="B31" s="4" t="s">
        <v>18</v>
      </c>
      <c r="C31" s="133"/>
      <c r="D31" s="134"/>
      <c r="E31" s="7"/>
      <c r="F31" s="133"/>
      <c r="G31" s="7"/>
      <c r="H31" s="7"/>
      <c r="I31" s="7"/>
      <c r="J31" s="7"/>
      <c r="K31" s="7"/>
      <c r="L31" s="7"/>
      <c r="M31" s="7"/>
    </row>
    <row r="32" spans="1:13" s="2" customFormat="1" ht="15" thickBot="1" x14ac:dyDescent="0.4">
      <c r="A32" s="12" t="s">
        <v>28</v>
      </c>
      <c r="B32" s="4" t="s">
        <v>19</v>
      </c>
      <c r="C32" s="120">
        <f>SUM(C30:C31)</f>
        <v>189911.26976032637</v>
      </c>
      <c r="D32" s="120">
        <f>SUM(D30:D31)</f>
        <v>24771.035186129528</v>
      </c>
      <c r="E32" s="120">
        <f>SUM(E30:E31)</f>
        <v>8678.6534047436962</v>
      </c>
      <c r="F32" s="120">
        <f t="shared" ref="F32" si="16">SUM(F30:F31)</f>
        <v>156461.58116945313</v>
      </c>
      <c r="G32" s="120">
        <f t="shared" ref="G32" si="17">SUM(G30:G31)</f>
        <v>59024.732279449265</v>
      </c>
      <c r="H32" s="120">
        <f t="shared" ref="H32" si="18">SUM(H30:H31)</f>
        <v>96146.690807392966</v>
      </c>
      <c r="I32" s="120">
        <f t="shared" ref="I32" si="19">SUM(I30:I31)</f>
        <v>0</v>
      </c>
      <c r="J32" s="120">
        <f t="shared" ref="J32" si="20">SUM(J30:J31)</f>
        <v>1290.1580826109127</v>
      </c>
      <c r="K32" s="120">
        <f t="shared" ref="K32" si="21">SUM(K30:K31)</f>
        <v>0</v>
      </c>
      <c r="L32" s="120">
        <f t="shared" ref="L32" si="22">SUM(L30:L31)</f>
        <v>0</v>
      </c>
      <c r="M32" s="120">
        <f t="shared" ref="M32" si="23">SUM(M30:M31)</f>
        <v>0</v>
      </c>
    </row>
    <row r="33" spans="1:13" s="2" customFormat="1" x14ac:dyDescent="0.35">
      <c r="B33" s="13"/>
    </row>
    <row r="34" spans="1:13" s="2" customFormat="1" ht="15" thickBot="1" x14ac:dyDescent="0.4">
      <c r="B34" s="13"/>
    </row>
    <row r="35" spans="1:13" s="2" customFormat="1" x14ac:dyDescent="0.35">
      <c r="A35" s="14" t="s">
        <v>0</v>
      </c>
      <c r="B35" s="188" t="s">
        <v>99</v>
      </c>
      <c r="C35" s="188"/>
      <c r="D35" s="188"/>
      <c r="E35" s="189"/>
      <c r="F35" s="190"/>
      <c r="G35" s="1"/>
      <c r="H35" s="1"/>
      <c r="I35" s="1"/>
      <c r="J35" s="1"/>
      <c r="K35" s="1"/>
    </row>
    <row r="36" spans="1:13" s="2" customFormat="1" ht="15" thickBot="1" x14ac:dyDescent="0.4">
      <c r="A36" s="15" t="s">
        <v>1</v>
      </c>
      <c r="B36" s="185" t="s">
        <v>96</v>
      </c>
      <c r="C36" s="185"/>
      <c r="D36" s="185"/>
      <c r="E36" s="186"/>
      <c r="F36" s="187"/>
      <c r="G36" s="1"/>
      <c r="H36" s="1"/>
      <c r="I36" s="1"/>
      <c r="J36" s="1"/>
      <c r="K36" s="1"/>
    </row>
    <row r="37" spans="1:13" s="2" customFormat="1" ht="87" x14ac:dyDescent="0.35">
      <c r="A37" s="16" t="s">
        <v>2</v>
      </c>
      <c r="B37" s="17"/>
      <c r="C37" s="17" t="s">
        <v>127</v>
      </c>
      <c r="D37" s="17" t="s">
        <v>3</v>
      </c>
      <c r="E37" s="17" t="s">
        <v>124</v>
      </c>
      <c r="F37" s="17" t="s">
        <v>126</v>
      </c>
      <c r="G37" s="17" t="s">
        <v>4</v>
      </c>
      <c r="H37" s="17" t="s">
        <v>5</v>
      </c>
      <c r="I37" s="18" t="s">
        <v>6</v>
      </c>
      <c r="J37" s="18" t="s">
        <v>7</v>
      </c>
      <c r="K37" s="18" t="s">
        <v>8</v>
      </c>
      <c r="L37" s="18" t="s">
        <v>9</v>
      </c>
      <c r="M37" s="18" t="s">
        <v>10</v>
      </c>
    </row>
    <row r="38" spans="1:13" s="2" customFormat="1" x14ac:dyDescent="0.35">
      <c r="A38" s="3"/>
      <c r="B38" s="4"/>
      <c r="C38" s="5" t="s">
        <v>11</v>
      </c>
      <c r="D38" s="5" t="s">
        <v>12</v>
      </c>
      <c r="E38" s="5" t="s">
        <v>13</v>
      </c>
      <c r="F38" s="5" t="s">
        <v>14</v>
      </c>
      <c r="G38" s="5" t="s">
        <v>15</v>
      </c>
      <c r="H38" s="5" t="s">
        <v>16</v>
      </c>
      <c r="I38" s="5" t="s">
        <v>17</v>
      </c>
      <c r="J38" s="5" t="s">
        <v>18</v>
      </c>
      <c r="K38" s="5" t="s">
        <v>19</v>
      </c>
      <c r="L38" s="5" t="s">
        <v>20</v>
      </c>
      <c r="M38" s="5" t="s">
        <v>42</v>
      </c>
    </row>
    <row r="39" spans="1:13" s="2" customFormat="1" x14ac:dyDescent="0.35">
      <c r="A39" s="6" t="s">
        <v>21</v>
      </c>
      <c r="B39" s="4"/>
      <c r="C39" s="7"/>
      <c r="D39" s="7"/>
      <c r="E39" s="7"/>
      <c r="F39" s="7"/>
      <c r="G39" s="7"/>
      <c r="H39" s="7"/>
      <c r="I39" s="8"/>
      <c r="J39" s="8"/>
      <c r="K39" s="9"/>
      <c r="L39" s="7"/>
      <c r="M39" s="10"/>
    </row>
    <row r="40" spans="1:13" s="2" customFormat="1" x14ac:dyDescent="0.35">
      <c r="A40" s="11" t="s">
        <v>22</v>
      </c>
      <c r="B40" s="4" t="s">
        <v>11</v>
      </c>
      <c r="C40" s="116">
        <f>SUM(D40:F40)</f>
        <v>228193.77868434472</v>
      </c>
      <c r="D40" s="117">
        <f>'Trial Balance'!G12*Allocation!D13</f>
        <v>29764.405915349311</v>
      </c>
      <c r="E40" s="117">
        <f>'WR&amp;R Calculation'!F32</f>
        <v>13083.397092578438</v>
      </c>
      <c r="F40" s="116">
        <f>SUM(G40:M40)</f>
        <v>185345.97567641697</v>
      </c>
      <c r="G40" s="117">
        <f>'Trial Balance'!G11*Allocation!D13</f>
        <v>70922.998470168284</v>
      </c>
      <c r="H40" s="117">
        <f>(('Trial Balance'!G10-'Trial Balance'!B8)*Allocation!D13)-E40</f>
        <v>112872.74773149092</v>
      </c>
      <c r="I40" s="8"/>
      <c r="J40" s="118">
        <f>'Trial Balance'!B8*Allocation!D13</f>
        <v>1550.2294747577766</v>
      </c>
      <c r="K40" s="119"/>
      <c r="L40" s="121"/>
      <c r="M40" s="122"/>
    </row>
    <row r="41" spans="1:13" s="2" customFormat="1" x14ac:dyDescent="0.35">
      <c r="A41" s="11" t="s">
        <v>23</v>
      </c>
      <c r="B41" s="4" t="s">
        <v>12</v>
      </c>
      <c r="C41" s="116">
        <f t="shared" ref="C41:C45" si="24">SUM(D41:F41)</f>
        <v>112595.61448240695</v>
      </c>
      <c r="D41" s="117">
        <f>'Trial Balance'!G12*Allocation!D14</f>
        <v>14686.384497705254</v>
      </c>
      <c r="E41" s="117">
        <f>'WR&amp;R Calculation'!F36</f>
        <v>6541.6985462892189</v>
      </c>
      <c r="F41" s="116">
        <f t="shared" ref="F41:F45" si="25">SUM(G41:M41)</f>
        <v>91367.531438412479</v>
      </c>
      <c r="G41" s="117">
        <f>'Trial Balance'!G11*Allocation!D14</f>
        <v>34994.900560938302</v>
      </c>
      <c r="H41" s="117">
        <f>(('Trial Balance'!G10-'Trial Balance'!B8)*Allocation!D14)-E41</f>
        <v>55607.715018218689</v>
      </c>
      <c r="I41" s="8"/>
      <c r="J41" s="118">
        <f>'Trial Balance'!B8*Allocation!D14</f>
        <v>764.91585925548191</v>
      </c>
      <c r="K41" s="119"/>
      <c r="L41" s="121"/>
      <c r="M41" s="122"/>
    </row>
    <row r="42" spans="1:13" s="2" customFormat="1" x14ac:dyDescent="0.35">
      <c r="A42" s="11" t="s">
        <v>24</v>
      </c>
      <c r="B42" s="4" t="s">
        <v>13</v>
      </c>
      <c r="C42" s="116">
        <f t="shared" si="24"/>
        <v>39033.146353901073</v>
      </c>
      <c r="D42" s="117">
        <f>'Trial Balance'!G12*Allocation!D15</f>
        <v>5091.2799592044876</v>
      </c>
      <c r="E42" s="117">
        <f>'WR&amp;R Calculation'!F40</f>
        <v>697.78117827084998</v>
      </c>
      <c r="F42" s="116">
        <f t="shared" si="25"/>
        <v>33244.085216425738</v>
      </c>
      <c r="G42" s="117">
        <f>'Trial Balance'!G11*Allocation!D15</f>
        <v>12131.565527791943</v>
      </c>
      <c r="H42" s="117">
        <f>(('Trial Balance'!G10-'Trial Balance'!B8)*Allocation!D15)-E42</f>
        <v>20847.348857425226</v>
      </c>
      <c r="I42" s="8"/>
      <c r="J42" s="118">
        <f>'Trial Balance'!B8*Allocation!D15</f>
        <v>265.17083120856705</v>
      </c>
      <c r="K42" s="119"/>
      <c r="L42" s="121"/>
      <c r="M42" s="122"/>
    </row>
    <row r="43" spans="1:13" s="2" customFormat="1" x14ac:dyDescent="0.35">
      <c r="A43" s="11" t="s">
        <v>25</v>
      </c>
      <c r="B43" s="4" t="s">
        <v>14</v>
      </c>
      <c r="C43" s="116">
        <f t="shared" si="24"/>
        <v>0</v>
      </c>
      <c r="D43" s="117"/>
      <c r="E43" s="117"/>
      <c r="F43" s="116">
        <f t="shared" si="25"/>
        <v>0</v>
      </c>
      <c r="G43" s="117"/>
      <c r="H43" s="117"/>
      <c r="I43" s="8"/>
      <c r="J43" s="118"/>
      <c r="K43" s="119"/>
      <c r="L43" s="121"/>
      <c r="M43" s="122"/>
    </row>
    <row r="44" spans="1:13" s="2" customFormat="1" x14ac:dyDescent="0.35">
      <c r="A44" s="11" t="s">
        <v>26</v>
      </c>
      <c r="B44" s="4" t="s">
        <v>15</v>
      </c>
      <c r="C44" s="116">
        <f t="shared" si="24"/>
        <v>0</v>
      </c>
      <c r="D44" s="117"/>
      <c r="E44" s="117"/>
      <c r="F44" s="116">
        <f t="shared" si="25"/>
        <v>0</v>
      </c>
      <c r="G44" s="117"/>
      <c r="H44" s="117"/>
      <c r="I44" s="8"/>
      <c r="J44" s="118"/>
      <c r="K44" s="119"/>
      <c r="L44" s="121"/>
      <c r="M44" s="122"/>
    </row>
    <row r="45" spans="1:13" s="2" customFormat="1" x14ac:dyDescent="0.35">
      <c r="A45" s="11" t="s">
        <v>27</v>
      </c>
      <c r="B45" s="4" t="s">
        <v>16</v>
      </c>
      <c r="C45" s="116">
        <f t="shared" si="24"/>
        <v>0</v>
      </c>
      <c r="D45" s="117"/>
      <c r="E45" s="117"/>
      <c r="F45" s="116">
        <f t="shared" si="25"/>
        <v>0</v>
      </c>
      <c r="G45" s="117"/>
      <c r="H45" s="117"/>
      <c r="I45" s="8"/>
      <c r="J45" s="118"/>
      <c r="K45" s="119"/>
      <c r="L45" s="121"/>
      <c r="M45" s="122"/>
    </row>
    <row r="46" spans="1:13" s="2" customFormat="1" ht="15" thickBot="1" x14ac:dyDescent="0.4">
      <c r="A46" s="12" t="s">
        <v>128</v>
      </c>
      <c r="B46" s="4" t="s">
        <v>17</v>
      </c>
      <c r="C46" s="120">
        <f>SUM(C40:C45)</f>
        <v>379822.53952065273</v>
      </c>
      <c r="D46" s="120">
        <f t="shared" ref="D46" si="26">SUM(D40:D45)</f>
        <v>49542.070372259055</v>
      </c>
      <c r="E46" s="120">
        <f t="shared" ref="E46" si="27">SUM(E40:E45)</f>
        <v>20322.876817138505</v>
      </c>
      <c r="F46" s="120">
        <f t="shared" ref="F46" si="28">SUM(F40:F45)</f>
        <v>309957.5923312552</v>
      </c>
      <c r="G46" s="120">
        <f t="shared" ref="G46" si="29">SUM(G40:G45)</f>
        <v>118049.46455889853</v>
      </c>
      <c r="H46" s="120">
        <f t="shared" ref="H46" si="30">SUM(H40:H45)</f>
        <v>189327.81160713482</v>
      </c>
      <c r="I46" s="120">
        <f t="shared" ref="I46" si="31">SUM(I40:I45)</f>
        <v>0</v>
      </c>
      <c r="J46" s="120">
        <f t="shared" ref="J46" si="32">SUM(J40:J45)</f>
        <v>2580.3161652218255</v>
      </c>
      <c r="K46" s="120">
        <f t="shared" ref="K46" si="33">SUM(K40:K45)</f>
        <v>0</v>
      </c>
      <c r="L46" s="120">
        <f t="shared" ref="L46" si="34">SUM(L40:L45)</f>
        <v>0</v>
      </c>
      <c r="M46" s="120">
        <f t="shared" ref="M46" si="35">SUM(M40:M45)</f>
        <v>0</v>
      </c>
    </row>
    <row r="47" spans="1:13" s="2" customFormat="1" x14ac:dyDescent="0.35">
      <c r="A47" s="132" t="s">
        <v>131</v>
      </c>
      <c r="B47" s="4" t="s">
        <v>18</v>
      </c>
      <c r="C47" s="133"/>
      <c r="D47" s="134"/>
      <c r="E47" s="7"/>
      <c r="F47" s="133"/>
      <c r="G47" s="7"/>
      <c r="H47" s="7"/>
      <c r="I47" s="7"/>
      <c r="J47" s="7"/>
      <c r="K47" s="7"/>
      <c r="L47" s="7"/>
      <c r="M47" s="7"/>
    </row>
    <row r="48" spans="1:13" s="2" customFormat="1" ht="15" thickBot="1" x14ac:dyDescent="0.4">
      <c r="A48" s="12" t="s">
        <v>28</v>
      </c>
      <c r="B48" s="4" t="s">
        <v>19</v>
      </c>
      <c r="C48" s="120">
        <f>SUM(C46:C47)</f>
        <v>379822.53952065273</v>
      </c>
      <c r="D48" s="120">
        <f t="shared" ref="D48" si="36">SUM(D46:D47)</f>
        <v>49542.070372259055</v>
      </c>
      <c r="E48" s="120">
        <f t="shared" ref="E48" si="37">SUM(E46:E47)</f>
        <v>20322.876817138505</v>
      </c>
      <c r="F48" s="120">
        <f t="shared" ref="F48" si="38">SUM(F46:F47)</f>
        <v>309957.5923312552</v>
      </c>
      <c r="G48" s="120">
        <f t="shared" ref="G48" si="39">SUM(G46:G47)</f>
        <v>118049.46455889853</v>
      </c>
      <c r="H48" s="120">
        <f t="shared" ref="H48" si="40">SUM(H46:H47)</f>
        <v>189327.81160713482</v>
      </c>
      <c r="I48" s="120">
        <f t="shared" ref="I48" si="41">SUM(I46:I47)</f>
        <v>0</v>
      </c>
      <c r="J48" s="120">
        <f t="shared" ref="J48" si="42">SUM(J46:J47)</f>
        <v>2580.3161652218255</v>
      </c>
      <c r="K48" s="120">
        <f t="shared" ref="K48" si="43">SUM(K46:K47)</f>
        <v>0</v>
      </c>
      <c r="L48" s="120">
        <f t="shared" ref="L48" si="44">SUM(L46:L47)</f>
        <v>0</v>
      </c>
      <c r="M48" s="120">
        <f t="shared" ref="M48" si="45">SUM(M46:M47)</f>
        <v>0</v>
      </c>
    </row>
    <row r="50" spans="1:10" x14ac:dyDescent="0.35">
      <c r="A50" s="183" t="s">
        <v>120</v>
      </c>
      <c r="B50" s="184"/>
      <c r="C50" s="126">
        <f>C48+C32+C16</f>
        <v>736000</v>
      </c>
      <c r="D50" s="115">
        <f t="shared" ref="D50:J50" si="46">D48+D32+D16</f>
        <v>96000</v>
      </c>
      <c r="E50" s="115">
        <f t="shared" si="46"/>
        <v>36502.677888293838</v>
      </c>
      <c r="F50" s="115">
        <f t="shared" si="46"/>
        <v>603497.32211170613</v>
      </c>
      <c r="G50" s="115">
        <f>G48+G32+G16</f>
        <v>228750</v>
      </c>
      <c r="H50" s="115">
        <f>H48+H32+H16</f>
        <v>369747.32211170619</v>
      </c>
      <c r="I50" s="115">
        <f>I48+I32+I16</f>
        <v>0</v>
      </c>
      <c r="J50" s="115">
        <f t="shared" si="46"/>
        <v>5000</v>
      </c>
    </row>
    <row r="51" spans="1:10" x14ac:dyDescent="0.35">
      <c r="A51" s="183" t="s">
        <v>97</v>
      </c>
      <c r="B51" s="184"/>
      <c r="C51" s="109">
        <f>C50-'Trial Balance'!B19</f>
        <v>0</v>
      </c>
      <c r="D51" s="109">
        <f>D50-'Trial Balance'!G12</f>
        <v>0</v>
      </c>
      <c r="E51" s="109">
        <f>E50-'WR&amp;R Calculation'!H10</f>
        <v>0</v>
      </c>
      <c r="F51" s="81"/>
      <c r="G51" s="111">
        <f>G50-'Trial Balance'!G11</f>
        <v>0</v>
      </c>
      <c r="H51" s="111">
        <f>'Trial Balance'!G10-'Trial Balance'!B8-'Schedule 3c'!H50-E50</f>
        <v>0</v>
      </c>
      <c r="I51" s="111" t="s">
        <v>123</v>
      </c>
      <c r="J51" s="111">
        <f>J50-'Trial Balance'!B8</f>
        <v>0</v>
      </c>
    </row>
    <row r="53" spans="1:10" x14ac:dyDescent="0.35">
      <c r="A53" s="182" t="s">
        <v>121</v>
      </c>
      <c r="B53" s="182"/>
      <c r="C53" s="182"/>
    </row>
  </sheetData>
  <mergeCells count="9">
    <mergeCell ref="A53:C53"/>
    <mergeCell ref="A50:B50"/>
    <mergeCell ref="A51:B51"/>
    <mergeCell ref="B36:F36"/>
    <mergeCell ref="B3:F3"/>
    <mergeCell ref="B4:F4"/>
    <mergeCell ref="B19:F19"/>
    <mergeCell ref="B20:F20"/>
    <mergeCell ref="B35:F35"/>
  </mergeCells>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G84"/>
  <sheetViews>
    <sheetView topLeftCell="A55" zoomScaleNormal="100" workbookViewId="0">
      <selection activeCell="H32" sqref="H32"/>
    </sheetView>
  </sheetViews>
  <sheetFormatPr defaultRowHeight="14.5" x14ac:dyDescent="0.35"/>
  <cols>
    <col min="1" max="1" width="47.453125" bestFit="1" customWidth="1"/>
    <col min="2" max="2" width="12.453125" customWidth="1"/>
    <col min="3" max="3" width="13.453125" bestFit="1" customWidth="1"/>
    <col min="4" max="4" width="12.54296875" customWidth="1"/>
  </cols>
  <sheetData>
    <row r="1" spans="1:4" ht="18.5" x14ac:dyDescent="0.45">
      <c r="A1" s="32" t="s">
        <v>78</v>
      </c>
    </row>
    <row r="2" spans="1:4" ht="15" thickBot="1" x14ac:dyDescent="0.4"/>
    <row r="3" spans="1:4" s="2" customFormat="1" x14ac:dyDescent="0.35">
      <c r="A3" s="14" t="s">
        <v>0</v>
      </c>
      <c r="B3" s="130" t="s">
        <v>99</v>
      </c>
      <c r="C3" s="1"/>
      <c r="D3" s="1"/>
    </row>
    <row r="4" spans="1:4" s="2" customFormat="1" ht="15" thickBot="1" x14ac:dyDescent="0.4">
      <c r="A4" s="15" t="s">
        <v>1</v>
      </c>
      <c r="B4" s="129" t="s">
        <v>94</v>
      </c>
      <c r="C4" s="1"/>
      <c r="D4" s="1"/>
    </row>
    <row r="5" spans="1:4" s="2" customFormat="1" ht="58" x14ac:dyDescent="0.35">
      <c r="A5" s="16" t="s">
        <v>29</v>
      </c>
      <c r="B5" s="17"/>
      <c r="C5" s="17" t="s">
        <v>4</v>
      </c>
      <c r="D5" s="17" t="s">
        <v>129</v>
      </c>
    </row>
    <row r="6" spans="1:4" s="2" customFormat="1" x14ac:dyDescent="0.35">
      <c r="A6" s="19"/>
      <c r="B6" s="20"/>
      <c r="C6" s="21" t="s">
        <v>14</v>
      </c>
      <c r="D6" s="21" t="s">
        <v>15</v>
      </c>
    </row>
    <row r="7" spans="1:4" s="2" customFormat="1" x14ac:dyDescent="0.35">
      <c r="A7" s="22" t="s">
        <v>30</v>
      </c>
      <c r="B7" s="23"/>
      <c r="C7" s="25"/>
      <c r="D7" s="24"/>
    </row>
    <row r="8" spans="1:4" s="2" customFormat="1" x14ac:dyDescent="0.35">
      <c r="A8" s="26" t="s">
        <v>31</v>
      </c>
      <c r="B8" s="103" t="s">
        <v>11</v>
      </c>
      <c r="C8" s="121"/>
      <c r="D8" s="125"/>
    </row>
    <row r="9" spans="1:4" s="2" customFormat="1" x14ac:dyDescent="0.35">
      <c r="A9" s="26" t="s">
        <v>32</v>
      </c>
      <c r="B9" s="103" t="s">
        <v>12</v>
      </c>
      <c r="C9" s="121"/>
      <c r="D9" s="125"/>
    </row>
    <row r="10" spans="1:4" s="2" customFormat="1" x14ac:dyDescent="0.35">
      <c r="A10" s="26" t="s">
        <v>33</v>
      </c>
      <c r="B10" s="103" t="s">
        <v>13</v>
      </c>
      <c r="C10" s="121"/>
      <c r="D10" s="125"/>
    </row>
    <row r="11" spans="1:4" s="2" customFormat="1" x14ac:dyDescent="0.35">
      <c r="A11" s="26" t="s">
        <v>34</v>
      </c>
      <c r="B11" s="103" t="s">
        <v>14</v>
      </c>
      <c r="C11" s="121"/>
      <c r="D11" s="125"/>
    </row>
    <row r="12" spans="1:4" s="2" customFormat="1" x14ac:dyDescent="0.35">
      <c r="A12" s="27" t="s">
        <v>35</v>
      </c>
      <c r="B12" s="103" t="s">
        <v>15</v>
      </c>
      <c r="C12" s="121">
        <f>'Trial Balance'!B11*Allocation!B16</f>
        <v>9036.2060173380924</v>
      </c>
      <c r="D12" s="125"/>
    </row>
    <row r="13" spans="1:4" s="2" customFormat="1" x14ac:dyDescent="0.35">
      <c r="A13" s="27" t="s">
        <v>36</v>
      </c>
      <c r="B13" s="103" t="s">
        <v>16</v>
      </c>
      <c r="C13" s="121"/>
      <c r="D13" s="125"/>
    </row>
    <row r="14" spans="1:4" s="2" customFormat="1" x14ac:dyDescent="0.35">
      <c r="A14" s="27" t="s">
        <v>37</v>
      </c>
      <c r="B14" s="103" t="s">
        <v>17</v>
      </c>
      <c r="C14" s="121"/>
      <c r="D14" s="125"/>
    </row>
    <row r="15" spans="1:4" s="2" customFormat="1" x14ac:dyDescent="0.35">
      <c r="A15" s="27" t="s">
        <v>38</v>
      </c>
      <c r="B15" s="103" t="s">
        <v>18</v>
      </c>
      <c r="C15" s="121"/>
      <c r="D15" s="125"/>
    </row>
    <row r="16" spans="1:4" s="2" customFormat="1" x14ac:dyDescent="0.35">
      <c r="A16" s="27" t="s">
        <v>39</v>
      </c>
      <c r="B16" s="103" t="s">
        <v>19</v>
      </c>
      <c r="C16" s="121">
        <f>'Trial Balance'!B12*Allocation!B16</f>
        <v>2259.0515043345231</v>
      </c>
      <c r="D16" s="125"/>
    </row>
    <row r="17" spans="1:4" s="2" customFormat="1" x14ac:dyDescent="0.35">
      <c r="A17" s="27" t="s">
        <v>40</v>
      </c>
      <c r="B17" s="103" t="s">
        <v>20</v>
      </c>
      <c r="C17" s="121"/>
      <c r="D17" s="125"/>
    </row>
    <row r="18" spans="1:4" s="2" customFormat="1" x14ac:dyDescent="0.35">
      <c r="A18" s="27" t="s">
        <v>41</v>
      </c>
      <c r="B18" s="103" t="s">
        <v>42</v>
      </c>
      <c r="C18" s="121"/>
      <c r="D18" s="125"/>
    </row>
    <row r="19" spans="1:4" s="2" customFormat="1" x14ac:dyDescent="0.35">
      <c r="A19" s="26" t="s">
        <v>8</v>
      </c>
      <c r="B19" s="103" t="s">
        <v>43</v>
      </c>
      <c r="C19" s="121">
        <f>'Trial Balance'!B15*Allocation!B16</f>
        <v>2259.0515043345231</v>
      </c>
      <c r="D19" s="125"/>
    </row>
    <row r="20" spans="1:4" s="2" customFormat="1" x14ac:dyDescent="0.35">
      <c r="A20" s="26" t="s">
        <v>44</v>
      </c>
      <c r="B20" s="103" t="s">
        <v>45</v>
      </c>
      <c r="C20" s="121">
        <f>'Trial Balance'!B13*Allocation!B16</f>
        <v>5647.6287608363082</v>
      </c>
      <c r="D20" s="125"/>
    </row>
    <row r="21" spans="1:4" s="2" customFormat="1" x14ac:dyDescent="0.35">
      <c r="A21" s="26" t="s">
        <v>46</v>
      </c>
      <c r="B21" s="103" t="s">
        <v>47</v>
      </c>
      <c r="C21" s="121">
        <f>'Trial Balance'!B9*Allocation!B16</f>
        <v>11295.257521672616</v>
      </c>
      <c r="D21" s="125"/>
    </row>
    <row r="22" spans="1:4" s="2" customFormat="1" x14ac:dyDescent="0.35">
      <c r="A22" s="26" t="s">
        <v>48</v>
      </c>
      <c r="B22" s="103" t="s">
        <v>49</v>
      </c>
      <c r="C22" s="121"/>
      <c r="D22" s="125"/>
    </row>
    <row r="23" spans="1:4" s="2" customFormat="1" x14ac:dyDescent="0.35">
      <c r="A23" s="26" t="s">
        <v>50</v>
      </c>
      <c r="B23" s="103" t="s">
        <v>51</v>
      </c>
      <c r="C23" s="121">
        <f>('Trial Balance'!C26+'Trial Balance'!C31)*Allocation!B16</f>
        <v>21178.607853136156</v>
      </c>
      <c r="D23" s="125"/>
    </row>
    <row r="24" spans="1:4" s="2" customFormat="1" x14ac:dyDescent="0.35">
      <c r="A24" s="136" t="s">
        <v>130</v>
      </c>
      <c r="B24" s="103" t="s">
        <v>52</v>
      </c>
      <c r="C24" s="121"/>
      <c r="D24" s="125"/>
    </row>
    <row r="25" spans="1:4" s="2" customFormat="1" x14ac:dyDescent="0.35">
      <c r="A25" s="136" t="s">
        <v>140</v>
      </c>
      <c r="B25" s="103" t="s">
        <v>54</v>
      </c>
      <c r="C25" s="135"/>
      <c r="D25" s="145"/>
    </row>
    <row r="26" spans="1:4" s="2" customFormat="1" x14ac:dyDescent="0.35">
      <c r="A26" s="136" t="s">
        <v>10</v>
      </c>
      <c r="B26" s="103"/>
      <c r="C26" s="135"/>
      <c r="D26" s="146"/>
    </row>
    <row r="27" spans="1:4" s="2" customFormat="1" ht="15" thickBot="1" x14ac:dyDescent="0.4">
      <c r="A27" s="28" t="s">
        <v>53</v>
      </c>
      <c r="B27" s="103" t="s">
        <v>70</v>
      </c>
      <c r="C27" s="124">
        <f>SUM(C8:C24)</f>
        <v>51675.80316165222</v>
      </c>
      <c r="D27" s="124">
        <f>SUM(D8:D24)</f>
        <v>0</v>
      </c>
    </row>
    <row r="28" spans="1:4" s="2" customFormat="1" x14ac:dyDescent="0.35">
      <c r="B28" s="104"/>
      <c r="C28" s="114"/>
      <c r="D28" s="114"/>
    </row>
    <row r="29" spans="1:4" s="2" customFormat="1" ht="15" thickBot="1" x14ac:dyDescent="0.4">
      <c r="B29" s="104"/>
      <c r="C29" s="105"/>
      <c r="D29" s="105"/>
    </row>
    <row r="30" spans="1:4" s="2" customFormat="1" x14ac:dyDescent="0.35">
      <c r="A30" s="14" t="s">
        <v>0</v>
      </c>
      <c r="B30" s="131" t="s">
        <v>99</v>
      </c>
      <c r="C30" s="106"/>
      <c r="D30" s="106"/>
    </row>
    <row r="31" spans="1:4" s="2" customFormat="1" ht="15" thickBot="1" x14ac:dyDescent="0.4">
      <c r="A31" s="15" t="s">
        <v>1</v>
      </c>
      <c r="B31" s="129" t="s">
        <v>95</v>
      </c>
      <c r="C31" s="1"/>
      <c r="D31" s="1"/>
    </row>
    <row r="32" spans="1:4" s="2" customFormat="1" ht="58" x14ac:dyDescent="0.35">
      <c r="A32" s="16" t="s">
        <v>29</v>
      </c>
      <c r="B32" s="17"/>
      <c r="C32" s="17" t="s">
        <v>4</v>
      </c>
      <c r="D32" s="17" t="s">
        <v>129</v>
      </c>
    </row>
    <row r="33" spans="1:5" s="2" customFormat="1" x14ac:dyDescent="0.35">
      <c r="A33" s="19"/>
      <c r="B33" s="20"/>
      <c r="C33" s="21" t="s">
        <v>14</v>
      </c>
      <c r="D33" s="21" t="s">
        <v>15</v>
      </c>
    </row>
    <row r="34" spans="1:5" s="2" customFormat="1" x14ac:dyDescent="0.35">
      <c r="A34" s="22" t="s">
        <v>30</v>
      </c>
      <c r="B34" s="23"/>
      <c r="C34" s="108"/>
      <c r="D34" s="107"/>
    </row>
    <row r="35" spans="1:5" s="2" customFormat="1" x14ac:dyDescent="0.35">
      <c r="A35" s="26" t="s">
        <v>31</v>
      </c>
      <c r="B35" s="4" t="s">
        <v>11</v>
      </c>
      <c r="C35" s="121"/>
      <c r="D35" s="125"/>
    </row>
    <row r="36" spans="1:5" s="2" customFormat="1" x14ac:dyDescent="0.35">
      <c r="A36" s="26" t="s">
        <v>32</v>
      </c>
      <c r="B36" s="4" t="s">
        <v>12</v>
      </c>
      <c r="C36" s="121"/>
      <c r="D36" s="125"/>
    </row>
    <row r="37" spans="1:5" s="2" customFormat="1" x14ac:dyDescent="0.35">
      <c r="A37" s="26" t="s">
        <v>33</v>
      </c>
      <c r="B37" s="4" t="s">
        <v>13</v>
      </c>
      <c r="C37" s="121"/>
      <c r="D37" s="125"/>
    </row>
    <row r="38" spans="1:5" s="2" customFormat="1" x14ac:dyDescent="0.35">
      <c r="A38" s="26" t="s">
        <v>34</v>
      </c>
      <c r="B38" s="4" t="s">
        <v>14</v>
      </c>
      <c r="C38" s="121"/>
      <c r="D38" s="125"/>
    </row>
    <row r="39" spans="1:5" s="2" customFormat="1" x14ac:dyDescent="0.35">
      <c r="A39" s="27" t="s">
        <v>35</v>
      </c>
      <c r="B39" s="4" t="s">
        <v>15</v>
      </c>
      <c r="C39" s="121">
        <f>'Trial Balance'!B11*Allocation!C16</f>
        <v>10321.264660887302</v>
      </c>
      <c r="D39" s="125"/>
      <c r="E39" s="110"/>
    </row>
    <row r="40" spans="1:5" s="2" customFormat="1" x14ac:dyDescent="0.35">
      <c r="A40" s="27" t="s">
        <v>36</v>
      </c>
      <c r="B40" s="4" t="s">
        <v>16</v>
      </c>
      <c r="C40" s="121"/>
      <c r="D40" s="125"/>
      <c r="E40" s="110"/>
    </row>
    <row r="41" spans="1:5" s="2" customFormat="1" x14ac:dyDescent="0.35">
      <c r="A41" s="27" t="s">
        <v>37</v>
      </c>
      <c r="B41" s="4" t="s">
        <v>17</v>
      </c>
      <c r="C41" s="121"/>
      <c r="D41" s="125"/>
      <c r="E41" s="110"/>
    </row>
    <row r="42" spans="1:5" s="2" customFormat="1" x14ac:dyDescent="0.35">
      <c r="A42" s="27" t="s">
        <v>38</v>
      </c>
      <c r="B42" s="4" t="s">
        <v>18</v>
      </c>
      <c r="C42" s="121"/>
      <c r="D42" s="125"/>
      <c r="E42" s="110"/>
    </row>
    <row r="43" spans="1:5" s="2" customFormat="1" x14ac:dyDescent="0.35">
      <c r="A43" s="27" t="s">
        <v>39</v>
      </c>
      <c r="B43" s="4" t="s">
        <v>19</v>
      </c>
      <c r="C43" s="121">
        <f>'Trial Balance'!B12*Allocation!C16</f>
        <v>2580.3161652218255</v>
      </c>
      <c r="D43" s="125"/>
      <c r="E43" s="110"/>
    </row>
    <row r="44" spans="1:5" s="2" customFormat="1" x14ac:dyDescent="0.35">
      <c r="A44" s="27" t="s">
        <v>40</v>
      </c>
      <c r="B44" s="4" t="s">
        <v>20</v>
      </c>
      <c r="C44" s="121"/>
      <c r="D44" s="125"/>
      <c r="E44" s="110"/>
    </row>
    <row r="45" spans="1:5" s="2" customFormat="1" x14ac:dyDescent="0.35">
      <c r="A45" s="27" t="s">
        <v>41</v>
      </c>
      <c r="B45" s="4" t="s">
        <v>42</v>
      </c>
      <c r="C45" s="121"/>
      <c r="D45" s="125"/>
      <c r="E45" s="110"/>
    </row>
    <row r="46" spans="1:5" s="2" customFormat="1" x14ac:dyDescent="0.35">
      <c r="A46" s="26" t="s">
        <v>8</v>
      </c>
      <c r="B46" s="4" t="s">
        <v>43</v>
      </c>
      <c r="C46" s="121">
        <f>'Trial Balance'!B15*Allocation!C16</f>
        <v>2580.3161652218255</v>
      </c>
      <c r="D46" s="125"/>
      <c r="E46" s="110"/>
    </row>
    <row r="47" spans="1:5" s="2" customFormat="1" x14ac:dyDescent="0.35">
      <c r="A47" s="26" t="s">
        <v>44</v>
      </c>
      <c r="B47" s="4" t="s">
        <v>45</v>
      </c>
      <c r="C47" s="121">
        <f>'Trial Balance'!B13*Allocation!C16</f>
        <v>6450.790413054563</v>
      </c>
      <c r="D47" s="125"/>
      <c r="E47" s="110"/>
    </row>
    <row r="48" spans="1:5" s="2" customFormat="1" x14ac:dyDescent="0.35">
      <c r="A48" s="26" t="s">
        <v>46</v>
      </c>
      <c r="B48" s="4" t="s">
        <v>47</v>
      </c>
      <c r="C48" s="121">
        <f>'Trial Balance'!B9*Allocation!C16</f>
        <v>12901.580826109126</v>
      </c>
      <c r="D48" s="125"/>
      <c r="E48" s="110"/>
    </row>
    <row r="49" spans="1:5" s="2" customFormat="1" x14ac:dyDescent="0.35">
      <c r="A49" s="26" t="s">
        <v>48</v>
      </c>
      <c r="B49" s="4" t="s">
        <v>49</v>
      </c>
      <c r="C49" s="121"/>
      <c r="D49" s="125"/>
      <c r="E49" s="110"/>
    </row>
    <row r="50" spans="1:5" s="2" customFormat="1" x14ac:dyDescent="0.35">
      <c r="A50" s="26" t="s">
        <v>50</v>
      </c>
      <c r="B50" s="4" t="s">
        <v>51</v>
      </c>
      <c r="C50" s="121">
        <f>('Trial Balance'!C26+'Trial Balance'!C31)*Allocation!C16</f>
        <v>24190.464048954615</v>
      </c>
      <c r="D50" s="125"/>
      <c r="E50" s="110"/>
    </row>
    <row r="51" spans="1:5" s="2" customFormat="1" x14ac:dyDescent="0.35">
      <c r="A51" s="136" t="s">
        <v>130</v>
      </c>
      <c r="B51" s="103" t="s">
        <v>52</v>
      </c>
      <c r="C51" s="121"/>
      <c r="D51" s="125"/>
    </row>
    <row r="52" spans="1:5" s="2" customFormat="1" x14ac:dyDescent="0.35">
      <c r="A52" s="136" t="s">
        <v>140</v>
      </c>
      <c r="B52" s="103" t="s">
        <v>54</v>
      </c>
      <c r="C52" s="135"/>
      <c r="D52" s="145"/>
    </row>
    <row r="53" spans="1:5" s="2" customFormat="1" x14ac:dyDescent="0.35">
      <c r="A53" s="136" t="s">
        <v>10</v>
      </c>
      <c r="B53" s="103"/>
      <c r="C53" s="135"/>
      <c r="D53" s="146"/>
    </row>
    <row r="54" spans="1:5" s="2" customFormat="1" ht="15" thickBot="1" x14ac:dyDescent="0.4">
      <c r="A54" s="28" t="s">
        <v>53</v>
      </c>
      <c r="B54" s="103" t="s">
        <v>70</v>
      </c>
      <c r="C54" s="124">
        <f>SUM(C35:C51)</f>
        <v>59024.732279449257</v>
      </c>
      <c r="D54" s="124">
        <f>SUM(D35:D51)</f>
        <v>0</v>
      </c>
    </row>
    <row r="55" spans="1:5" s="2" customFormat="1" ht="15" thickBot="1" x14ac:dyDescent="0.4">
      <c r="B55" s="13"/>
    </row>
    <row r="56" spans="1:5" s="2" customFormat="1" x14ac:dyDescent="0.35">
      <c r="A56" s="14" t="s">
        <v>0</v>
      </c>
      <c r="B56" s="130" t="s">
        <v>99</v>
      </c>
      <c r="C56" s="1"/>
      <c r="D56" s="1"/>
    </row>
    <row r="57" spans="1:5" s="2" customFormat="1" ht="15" thickBot="1" x14ac:dyDescent="0.4">
      <c r="A57" s="15" t="s">
        <v>1</v>
      </c>
      <c r="B57" s="129" t="s">
        <v>96</v>
      </c>
      <c r="C57" s="1"/>
      <c r="D57" s="1"/>
    </row>
    <row r="58" spans="1:5" s="2" customFormat="1" ht="58" x14ac:dyDescent="0.35">
      <c r="A58" s="16" t="s">
        <v>29</v>
      </c>
      <c r="B58" s="17"/>
      <c r="C58" s="17" t="s">
        <v>4</v>
      </c>
      <c r="D58" s="17" t="s">
        <v>129</v>
      </c>
    </row>
    <row r="59" spans="1:5" s="2" customFormat="1" x14ac:dyDescent="0.35">
      <c r="A59" s="19"/>
      <c r="B59" s="20"/>
      <c r="C59" s="21" t="s">
        <v>14</v>
      </c>
      <c r="D59" s="21" t="s">
        <v>15</v>
      </c>
    </row>
    <row r="60" spans="1:5" s="2" customFormat="1" x14ac:dyDescent="0.35">
      <c r="A60" s="22" t="s">
        <v>30</v>
      </c>
      <c r="B60" s="23"/>
      <c r="C60" s="25"/>
      <c r="D60" s="24"/>
    </row>
    <row r="61" spans="1:5" s="2" customFormat="1" x14ac:dyDescent="0.35">
      <c r="A61" s="26" t="s">
        <v>31</v>
      </c>
      <c r="B61" s="4" t="s">
        <v>11</v>
      </c>
      <c r="C61" s="121"/>
      <c r="D61" s="125"/>
    </row>
    <row r="62" spans="1:5" s="2" customFormat="1" x14ac:dyDescent="0.35">
      <c r="A62" s="26" t="s">
        <v>32</v>
      </c>
      <c r="B62" s="4" t="s">
        <v>12</v>
      </c>
      <c r="C62" s="121"/>
      <c r="D62" s="125"/>
    </row>
    <row r="63" spans="1:5" s="2" customFormat="1" x14ac:dyDescent="0.35">
      <c r="A63" s="26" t="s">
        <v>33</v>
      </c>
      <c r="B63" s="4" t="s">
        <v>13</v>
      </c>
      <c r="C63" s="121"/>
      <c r="D63" s="125"/>
    </row>
    <row r="64" spans="1:5" s="2" customFormat="1" x14ac:dyDescent="0.35">
      <c r="A64" s="26" t="s">
        <v>34</v>
      </c>
      <c r="B64" s="4" t="s">
        <v>14</v>
      </c>
      <c r="C64" s="121"/>
      <c r="D64" s="125"/>
    </row>
    <row r="65" spans="1:7" s="2" customFormat="1" x14ac:dyDescent="0.35">
      <c r="A65" s="27" t="s">
        <v>35</v>
      </c>
      <c r="B65" s="4" t="s">
        <v>15</v>
      </c>
      <c r="C65" s="121">
        <f>'Trial Balance'!B11*Allocation!D16</f>
        <v>20642.529321774604</v>
      </c>
      <c r="D65" s="125"/>
    </row>
    <row r="66" spans="1:7" s="2" customFormat="1" x14ac:dyDescent="0.35">
      <c r="A66" s="27" t="s">
        <v>36</v>
      </c>
      <c r="B66" s="4" t="s">
        <v>16</v>
      </c>
      <c r="C66" s="121"/>
      <c r="D66" s="125"/>
    </row>
    <row r="67" spans="1:7" s="2" customFormat="1" x14ac:dyDescent="0.35">
      <c r="A67" s="27" t="s">
        <v>37</v>
      </c>
      <c r="B67" s="4" t="s">
        <v>17</v>
      </c>
      <c r="C67" s="121"/>
      <c r="D67" s="125"/>
    </row>
    <row r="68" spans="1:7" s="2" customFormat="1" x14ac:dyDescent="0.35">
      <c r="A68" s="27" t="s">
        <v>38</v>
      </c>
      <c r="B68" s="4" t="s">
        <v>18</v>
      </c>
      <c r="C68" s="121"/>
      <c r="D68" s="125"/>
    </row>
    <row r="69" spans="1:7" s="2" customFormat="1" x14ac:dyDescent="0.35">
      <c r="A69" s="27" t="s">
        <v>39</v>
      </c>
      <c r="B69" s="4" t="s">
        <v>19</v>
      </c>
      <c r="C69" s="121">
        <f>'Trial Balance'!B12*Allocation!D16</f>
        <v>5160.632330443651</v>
      </c>
      <c r="D69" s="125"/>
    </row>
    <row r="70" spans="1:7" s="2" customFormat="1" x14ac:dyDescent="0.35">
      <c r="A70" s="27" t="s">
        <v>40</v>
      </c>
      <c r="B70" s="4" t="s">
        <v>20</v>
      </c>
      <c r="C70" s="121"/>
      <c r="D70" s="125"/>
    </row>
    <row r="71" spans="1:7" s="2" customFormat="1" x14ac:dyDescent="0.35">
      <c r="A71" s="27" t="s">
        <v>41</v>
      </c>
      <c r="B71" s="4" t="s">
        <v>42</v>
      </c>
      <c r="C71" s="121"/>
      <c r="D71" s="125"/>
    </row>
    <row r="72" spans="1:7" s="2" customFormat="1" x14ac:dyDescent="0.35">
      <c r="A72" s="26" t="s">
        <v>8</v>
      </c>
      <c r="B72" s="4" t="s">
        <v>43</v>
      </c>
      <c r="C72" s="121">
        <f>'Trial Balance'!B15*Allocation!D16</f>
        <v>5160.632330443651</v>
      </c>
      <c r="D72" s="125"/>
    </row>
    <row r="73" spans="1:7" s="2" customFormat="1" x14ac:dyDescent="0.35">
      <c r="A73" s="26" t="s">
        <v>44</v>
      </c>
      <c r="B73" s="4" t="s">
        <v>45</v>
      </c>
      <c r="C73" s="121">
        <f>'Trial Balance'!B13*Allocation!D16</f>
        <v>12901.580826109126</v>
      </c>
      <c r="D73" s="125"/>
    </row>
    <row r="74" spans="1:7" s="2" customFormat="1" x14ac:dyDescent="0.35">
      <c r="A74" s="26" t="s">
        <v>46</v>
      </c>
      <c r="B74" s="4" t="s">
        <v>47</v>
      </c>
      <c r="C74" s="121">
        <f>'Trial Balance'!B9*Allocation!D16</f>
        <v>25803.161652218252</v>
      </c>
      <c r="D74" s="125"/>
    </row>
    <row r="75" spans="1:7" s="2" customFormat="1" x14ac:dyDescent="0.35">
      <c r="A75" s="26" t="s">
        <v>48</v>
      </c>
      <c r="B75" s="4" t="s">
        <v>49</v>
      </c>
      <c r="C75" s="121"/>
      <c r="D75" s="125"/>
    </row>
    <row r="76" spans="1:7" s="2" customFormat="1" x14ac:dyDescent="0.35">
      <c r="A76" s="26" t="s">
        <v>50</v>
      </c>
      <c r="B76" s="4" t="s">
        <v>51</v>
      </c>
      <c r="C76" s="121">
        <f>('Trial Balance'!C26+'Trial Balance'!C31)*Allocation!D16</f>
        <v>48380.928097909229</v>
      </c>
      <c r="D76" s="125"/>
    </row>
    <row r="77" spans="1:7" s="2" customFormat="1" x14ac:dyDescent="0.35">
      <c r="A77" s="136" t="s">
        <v>130</v>
      </c>
      <c r="B77" s="103" t="s">
        <v>52</v>
      </c>
      <c r="C77" s="121"/>
      <c r="D77" s="125"/>
      <c r="G77" s="114"/>
    </row>
    <row r="78" spans="1:7" s="2" customFormat="1" x14ac:dyDescent="0.35">
      <c r="A78" s="136" t="s">
        <v>140</v>
      </c>
      <c r="B78" s="103" t="s">
        <v>54</v>
      </c>
      <c r="C78" s="135"/>
      <c r="D78" s="145"/>
      <c r="G78" s="114"/>
    </row>
    <row r="79" spans="1:7" s="2" customFormat="1" x14ac:dyDescent="0.35">
      <c r="A79" s="136" t="s">
        <v>10</v>
      </c>
      <c r="B79" s="103"/>
      <c r="C79" s="135"/>
      <c r="D79" s="146"/>
    </row>
    <row r="80" spans="1:7" ht="15" thickBot="1" x14ac:dyDescent="0.4">
      <c r="A80" s="28" t="s">
        <v>53</v>
      </c>
      <c r="B80" s="103" t="s">
        <v>70</v>
      </c>
      <c r="C80" s="124">
        <f>SUM(C61:C77)</f>
        <v>118049.46455889851</v>
      </c>
      <c r="D80" s="124">
        <f>SUM(D61:D77)</f>
        <v>0</v>
      </c>
    </row>
    <row r="81" spans="1:4" x14ac:dyDescent="0.35">
      <c r="A81" s="183" t="s">
        <v>106</v>
      </c>
      <c r="B81" s="184"/>
      <c r="C81" s="144">
        <f>C80+C54+C27</f>
        <v>228750</v>
      </c>
      <c r="D81" s="90"/>
    </row>
    <row r="82" spans="1:4" x14ac:dyDescent="0.35">
      <c r="A82" s="183" t="s">
        <v>119</v>
      </c>
      <c r="B82" s="184"/>
      <c r="C82" s="109">
        <f>C81-'Schedule 3c'!G50</f>
        <v>0</v>
      </c>
    </row>
    <row r="84" spans="1:4" x14ac:dyDescent="0.35">
      <c r="A84" s="127" t="s">
        <v>122</v>
      </c>
      <c r="B84" s="128"/>
    </row>
  </sheetData>
  <mergeCells count="2">
    <mergeCell ref="A81:B81"/>
    <mergeCell ref="A82:B82"/>
  </mergeCells>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L52"/>
  <sheetViews>
    <sheetView zoomScaleNormal="100" workbookViewId="0">
      <selection activeCell="AB58" sqref="AB58"/>
    </sheetView>
  </sheetViews>
  <sheetFormatPr defaultColWidth="9.1796875" defaultRowHeight="14.5" x14ac:dyDescent="0.35"/>
  <cols>
    <col min="1" max="1" width="38" style="74" bestFit="1" customWidth="1"/>
    <col min="2" max="2" width="4" style="74" bestFit="1" customWidth="1"/>
    <col min="3" max="20" width="6.1796875" style="74" customWidth="1"/>
    <col min="21" max="21" width="8.26953125" style="74" bestFit="1" customWidth="1"/>
    <col min="22" max="22" width="13.453125" style="74" bestFit="1" customWidth="1"/>
    <col min="23" max="23" width="13.7265625" style="74" bestFit="1" customWidth="1"/>
    <col min="24" max="24" width="8.26953125" style="74" bestFit="1" customWidth="1"/>
    <col min="25" max="25" width="13.453125" style="74" bestFit="1" customWidth="1"/>
    <col min="26" max="26" width="13.7265625" style="74" bestFit="1" customWidth="1"/>
    <col min="27" max="27" width="8.26953125" style="74" bestFit="1" customWidth="1"/>
    <col min="28" max="28" width="13.453125" style="74" bestFit="1" customWidth="1"/>
    <col min="29" max="29" width="13.7265625" style="74" bestFit="1" customWidth="1"/>
    <col min="30" max="30" width="8.26953125" style="74" bestFit="1" customWidth="1"/>
    <col min="31" max="31" width="13.453125" style="74" bestFit="1" customWidth="1"/>
    <col min="32" max="32" width="13.7265625" style="74" bestFit="1" customWidth="1"/>
    <col min="33" max="33" width="12.453125" style="74" bestFit="1" customWidth="1"/>
    <col min="34" max="34" width="13.453125" style="74" bestFit="1" customWidth="1"/>
    <col min="35" max="35" width="13.7265625" style="74" bestFit="1" customWidth="1"/>
    <col min="36" max="36" width="9.1796875" style="74"/>
    <col min="37" max="38" width="16.81640625" style="74" customWidth="1"/>
    <col min="39" max="16384" width="9.1796875" style="74"/>
  </cols>
  <sheetData>
    <row r="1" spans="1:38" x14ac:dyDescent="0.35">
      <c r="A1" s="98" t="s">
        <v>79</v>
      </c>
    </row>
    <row r="2" spans="1:38" ht="15" thickBot="1" x14ac:dyDescent="0.4"/>
    <row r="3" spans="1:38" s="47" customFormat="1" x14ac:dyDescent="0.35">
      <c r="A3" s="14" t="s">
        <v>0</v>
      </c>
      <c r="B3" s="212" t="s">
        <v>99</v>
      </c>
      <c r="C3" s="212"/>
      <c r="D3" s="212"/>
      <c r="E3" s="212"/>
      <c r="F3" s="212"/>
      <c r="G3" s="212"/>
      <c r="H3" s="213"/>
      <c r="I3" s="46"/>
      <c r="J3" s="46"/>
    </row>
    <row r="4" spans="1:38" s="47" customFormat="1" ht="15" thickBot="1" x14ac:dyDescent="0.4">
      <c r="A4" s="15" t="s">
        <v>1</v>
      </c>
      <c r="B4" s="214" t="s">
        <v>94</v>
      </c>
      <c r="C4" s="214"/>
      <c r="D4" s="214"/>
      <c r="E4" s="214"/>
      <c r="F4" s="214"/>
      <c r="G4" s="214"/>
      <c r="H4" s="215"/>
      <c r="I4" s="46"/>
      <c r="J4" s="46"/>
    </row>
    <row r="5" spans="1:38" s="29" customFormat="1" x14ac:dyDescent="0.35">
      <c r="A5" s="197" t="s">
        <v>55</v>
      </c>
      <c r="B5" s="200"/>
      <c r="C5" s="203" t="s">
        <v>56</v>
      </c>
      <c r="D5" s="204"/>
      <c r="E5" s="204"/>
      <c r="F5" s="204"/>
      <c r="G5" s="204"/>
      <c r="H5" s="204"/>
      <c r="I5" s="204"/>
      <c r="J5" s="204"/>
      <c r="K5" s="204"/>
      <c r="L5" s="204"/>
      <c r="M5" s="204"/>
      <c r="N5" s="204"/>
      <c r="O5" s="204"/>
      <c r="P5" s="204"/>
      <c r="Q5" s="204"/>
      <c r="R5" s="204"/>
      <c r="S5" s="204"/>
      <c r="T5" s="205"/>
      <c r="U5" s="206" t="s">
        <v>57</v>
      </c>
      <c r="V5" s="207"/>
      <c r="W5" s="208"/>
      <c r="X5" s="206" t="s">
        <v>58</v>
      </c>
      <c r="Y5" s="207"/>
      <c r="Z5" s="208"/>
      <c r="AA5" s="206" t="s">
        <v>59</v>
      </c>
      <c r="AB5" s="207"/>
      <c r="AC5" s="208"/>
      <c r="AD5" s="206" t="s">
        <v>10</v>
      </c>
      <c r="AE5" s="207"/>
      <c r="AF5" s="208"/>
      <c r="AG5" s="206" t="s">
        <v>60</v>
      </c>
      <c r="AH5" s="207"/>
      <c r="AI5" s="211"/>
      <c r="AK5" s="193" t="s">
        <v>97</v>
      </c>
      <c r="AL5" s="193"/>
    </row>
    <row r="6" spans="1:38" s="29" customFormat="1" x14ac:dyDescent="0.35">
      <c r="A6" s="198"/>
      <c r="B6" s="201"/>
      <c r="C6" s="209" t="s">
        <v>61</v>
      </c>
      <c r="D6" s="210"/>
      <c r="E6" s="210"/>
      <c r="F6" s="210"/>
      <c r="G6" s="210"/>
      <c r="H6" s="210"/>
      <c r="I6" s="209" t="s">
        <v>62</v>
      </c>
      <c r="J6" s="210"/>
      <c r="K6" s="210"/>
      <c r="L6" s="210"/>
      <c r="M6" s="210"/>
      <c r="N6" s="210"/>
      <c r="O6" s="209" t="s">
        <v>63</v>
      </c>
      <c r="P6" s="210"/>
      <c r="Q6" s="210"/>
      <c r="R6" s="210"/>
      <c r="S6" s="210"/>
      <c r="T6" s="210"/>
      <c r="U6" s="48"/>
      <c r="V6" s="49"/>
      <c r="W6" s="49"/>
      <c r="X6" s="49"/>
      <c r="Y6" s="49"/>
      <c r="Z6" s="49"/>
      <c r="AA6" s="49"/>
      <c r="AB6" s="49"/>
      <c r="AC6" s="49"/>
      <c r="AD6" s="49"/>
      <c r="AE6" s="49"/>
      <c r="AF6" s="49"/>
      <c r="AG6" s="49"/>
      <c r="AH6" s="49"/>
      <c r="AI6" s="50"/>
      <c r="AK6" s="194" t="s">
        <v>139</v>
      </c>
      <c r="AL6" s="194" t="s">
        <v>133</v>
      </c>
    </row>
    <row r="7" spans="1:38" s="29" customFormat="1" ht="43.5" x14ac:dyDescent="0.35">
      <c r="A7" s="199"/>
      <c r="B7" s="202"/>
      <c r="C7" s="209" t="s">
        <v>64</v>
      </c>
      <c r="D7" s="210"/>
      <c r="E7" s="209" t="s">
        <v>65</v>
      </c>
      <c r="F7" s="210"/>
      <c r="G7" s="209" t="s">
        <v>66</v>
      </c>
      <c r="H7" s="210"/>
      <c r="I7" s="209" t="s">
        <v>64</v>
      </c>
      <c r="J7" s="210"/>
      <c r="K7" s="209" t="s">
        <v>65</v>
      </c>
      <c r="L7" s="210"/>
      <c r="M7" s="209" t="s">
        <v>66</v>
      </c>
      <c r="N7" s="210"/>
      <c r="O7" s="209" t="s">
        <v>64</v>
      </c>
      <c r="P7" s="210"/>
      <c r="Q7" s="209" t="s">
        <v>65</v>
      </c>
      <c r="R7" s="210"/>
      <c r="S7" s="209" t="s">
        <v>66</v>
      </c>
      <c r="T7" s="210"/>
      <c r="U7" s="148" t="s">
        <v>64</v>
      </c>
      <c r="V7" s="148" t="s">
        <v>65</v>
      </c>
      <c r="W7" s="148" t="s">
        <v>66</v>
      </c>
      <c r="X7" s="148" t="s">
        <v>64</v>
      </c>
      <c r="Y7" s="148" t="s">
        <v>65</v>
      </c>
      <c r="Z7" s="148" t="s">
        <v>66</v>
      </c>
      <c r="AA7" s="148" t="s">
        <v>64</v>
      </c>
      <c r="AB7" s="148" t="s">
        <v>65</v>
      </c>
      <c r="AC7" s="148" t="s">
        <v>66</v>
      </c>
      <c r="AD7" s="148" t="s">
        <v>64</v>
      </c>
      <c r="AE7" s="148" t="s">
        <v>65</v>
      </c>
      <c r="AF7" s="148" t="s">
        <v>66</v>
      </c>
      <c r="AG7" s="148" t="s">
        <v>67</v>
      </c>
      <c r="AH7" s="148" t="s">
        <v>68</v>
      </c>
      <c r="AI7" s="51" t="s">
        <v>69</v>
      </c>
      <c r="AK7" s="195"/>
      <c r="AL7" s="195"/>
    </row>
    <row r="8" spans="1:38" s="29" customFormat="1" x14ac:dyDescent="0.35">
      <c r="A8" s="52"/>
      <c r="B8" s="53"/>
      <c r="C8" s="216" t="s">
        <v>11</v>
      </c>
      <c r="D8" s="216"/>
      <c r="E8" s="216" t="s">
        <v>12</v>
      </c>
      <c r="F8" s="216"/>
      <c r="G8" s="216" t="s">
        <v>13</v>
      </c>
      <c r="H8" s="216"/>
      <c r="I8" s="216" t="s">
        <v>14</v>
      </c>
      <c r="J8" s="216"/>
      <c r="K8" s="216" t="s">
        <v>15</v>
      </c>
      <c r="L8" s="216"/>
      <c r="M8" s="216" t="s">
        <v>16</v>
      </c>
      <c r="N8" s="216"/>
      <c r="O8" s="216" t="s">
        <v>17</v>
      </c>
      <c r="P8" s="216"/>
      <c r="Q8" s="216" t="s">
        <v>18</v>
      </c>
      <c r="R8" s="216"/>
      <c r="S8" s="216" t="s">
        <v>19</v>
      </c>
      <c r="T8" s="216"/>
      <c r="U8" s="149" t="s">
        <v>20</v>
      </c>
      <c r="V8" s="149" t="s">
        <v>42</v>
      </c>
      <c r="W8" s="149" t="s">
        <v>43</v>
      </c>
      <c r="X8" s="149" t="s">
        <v>45</v>
      </c>
      <c r="Y8" s="149" t="s">
        <v>47</v>
      </c>
      <c r="Z8" s="149" t="s">
        <v>49</v>
      </c>
      <c r="AA8" s="149" t="s">
        <v>51</v>
      </c>
      <c r="AB8" s="149" t="s">
        <v>52</v>
      </c>
      <c r="AC8" s="149" t="s">
        <v>54</v>
      </c>
      <c r="AD8" s="149" t="s">
        <v>70</v>
      </c>
      <c r="AE8" s="149" t="s">
        <v>71</v>
      </c>
      <c r="AF8" s="149" t="s">
        <v>72</v>
      </c>
      <c r="AG8" s="149" t="s">
        <v>73</v>
      </c>
      <c r="AH8" s="149" t="s">
        <v>74</v>
      </c>
      <c r="AI8" s="149" t="s">
        <v>75</v>
      </c>
      <c r="AK8" s="143" t="s">
        <v>134</v>
      </c>
      <c r="AL8" s="143" t="s">
        <v>138</v>
      </c>
    </row>
    <row r="9" spans="1:38" s="30" customFormat="1" x14ac:dyDescent="0.35">
      <c r="A9" s="6" t="s">
        <v>21</v>
      </c>
      <c r="B9" s="54"/>
      <c r="C9" s="217"/>
      <c r="D9" s="217"/>
      <c r="E9" s="217"/>
      <c r="F9" s="217"/>
      <c r="G9" s="217"/>
      <c r="H9" s="217"/>
      <c r="I9" s="217"/>
      <c r="J9" s="217"/>
      <c r="K9" s="217"/>
      <c r="L9" s="217"/>
      <c r="M9" s="217"/>
      <c r="N9" s="217"/>
      <c r="O9" s="217"/>
      <c r="P9" s="217"/>
      <c r="Q9" s="217"/>
      <c r="R9" s="217"/>
      <c r="S9" s="217"/>
      <c r="T9" s="217"/>
      <c r="U9" s="150"/>
      <c r="V9" s="150"/>
      <c r="W9" s="150"/>
      <c r="X9" s="55"/>
      <c r="Y9" s="55"/>
      <c r="Z9" s="55"/>
      <c r="AA9" s="56"/>
      <c r="AB9" s="57"/>
      <c r="AC9" s="57"/>
      <c r="AD9" s="57"/>
      <c r="AE9" s="57"/>
      <c r="AF9" s="57"/>
      <c r="AG9" s="57"/>
      <c r="AH9" s="57"/>
      <c r="AI9" s="58"/>
      <c r="AK9" s="172"/>
      <c r="AL9" s="172"/>
    </row>
    <row r="10" spans="1:38" s="30" customFormat="1" x14ac:dyDescent="0.35">
      <c r="A10" s="59" t="s">
        <v>22</v>
      </c>
      <c r="B10" s="4" t="s">
        <v>11</v>
      </c>
      <c r="C10" s="218"/>
      <c r="D10" s="219"/>
      <c r="E10" s="220"/>
      <c r="F10" s="221"/>
      <c r="G10" s="218"/>
      <c r="H10" s="219"/>
      <c r="I10" s="222">
        <v>15</v>
      </c>
      <c r="J10" s="223"/>
      <c r="K10" s="224"/>
      <c r="L10" s="225"/>
      <c r="M10" s="222">
        <v>3000</v>
      </c>
      <c r="N10" s="223"/>
      <c r="O10" s="226">
        <f>SUM(C10,I10)</f>
        <v>15</v>
      </c>
      <c r="P10" s="227"/>
      <c r="Q10" s="226">
        <f>SUM(E10,K10)</f>
        <v>0</v>
      </c>
      <c r="R10" s="227"/>
      <c r="S10" s="226">
        <f>SUM(G10,M10)</f>
        <v>3000</v>
      </c>
      <c r="T10" s="227"/>
      <c r="U10" s="60"/>
      <c r="V10" s="61"/>
      <c r="W10" s="60"/>
      <c r="X10" s="60"/>
      <c r="Y10" s="61"/>
      <c r="Z10" s="60"/>
      <c r="AA10" s="62">
        <v>0</v>
      </c>
      <c r="AB10" s="61"/>
      <c r="AC10" s="60"/>
      <c r="AD10" s="63"/>
      <c r="AE10" s="61"/>
      <c r="AF10" s="60"/>
      <c r="AG10" s="64">
        <f>SUM(O10,X10,AA10,AD10)</f>
        <v>15</v>
      </c>
      <c r="AH10" s="65"/>
      <c r="AI10" s="66">
        <f>SUM(S10,Z10,AC10,AF10)</f>
        <v>3000</v>
      </c>
      <c r="AK10" s="172">
        <f>'Schedule 3c'!C8</f>
        <v>112595.61448240695</v>
      </c>
      <c r="AL10" s="180">
        <f>AK10/AI10</f>
        <v>37.53187149413565</v>
      </c>
    </row>
    <row r="11" spans="1:38" s="30" customFormat="1" x14ac:dyDescent="0.35">
      <c r="A11" s="59" t="s">
        <v>23</v>
      </c>
      <c r="B11" s="4" t="s">
        <v>12</v>
      </c>
      <c r="C11" s="218"/>
      <c r="D11" s="219"/>
      <c r="E11" s="220"/>
      <c r="F11" s="221"/>
      <c r="G11" s="218"/>
      <c r="H11" s="219"/>
      <c r="I11" s="222"/>
      <c r="J11" s="223"/>
      <c r="K11" s="224"/>
      <c r="L11" s="225"/>
      <c r="M11" s="222"/>
      <c r="N11" s="223"/>
      <c r="O11" s="226">
        <f t="shared" ref="O11:O15" si="0">SUM(C11,I11)</f>
        <v>0</v>
      </c>
      <c r="P11" s="227"/>
      <c r="Q11" s="226">
        <f t="shared" ref="Q11:Q15" si="1">SUM(E11,K11)</f>
        <v>0</v>
      </c>
      <c r="R11" s="227"/>
      <c r="S11" s="226">
        <f t="shared" ref="S11:S15" si="2">SUM(G11,M11)</f>
        <v>0</v>
      </c>
      <c r="T11" s="227"/>
      <c r="U11" s="60"/>
      <c r="V11" s="61"/>
      <c r="W11" s="60"/>
      <c r="X11" s="60"/>
      <c r="Y11" s="61"/>
      <c r="Z11" s="60"/>
      <c r="AA11" s="62"/>
      <c r="AB11" s="61"/>
      <c r="AC11" s="60"/>
      <c r="AD11" s="63"/>
      <c r="AE11" s="61"/>
      <c r="AF11" s="60"/>
      <c r="AG11" s="64">
        <f t="shared" ref="AG11:AG15" si="3">SUM(O11,X11,AA11,AD11)</f>
        <v>0</v>
      </c>
      <c r="AH11" s="65"/>
      <c r="AI11" s="66">
        <f>SUM(S11,Z11,AC11,AF11)</f>
        <v>0</v>
      </c>
      <c r="AK11" s="180">
        <v>0</v>
      </c>
      <c r="AL11" s="180">
        <v>0</v>
      </c>
    </row>
    <row r="12" spans="1:38" s="30" customFormat="1" x14ac:dyDescent="0.35">
      <c r="A12" s="59" t="s">
        <v>24</v>
      </c>
      <c r="B12" s="4" t="s">
        <v>13</v>
      </c>
      <c r="C12" s="218"/>
      <c r="D12" s="219"/>
      <c r="E12" s="218"/>
      <c r="F12" s="219"/>
      <c r="G12" s="220"/>
      <c r="H12" s="221"/>
      <c r="I12" s="222">
        <v>2</v>
      </c>
      <c r="J12" s="223"/>
      <c r="K12" s="222">
        <v>110</v>
      </c>
      <c r="L12" s="223"/>
      <c r="M12" s="224"/>
      <c r="N12" s="225"/>
      <c r="O12" s="226">
        <f t="shared" si="0"/>
        <v>2</v>
      </c>
      <c r="P12" s="227"/>
      <c r="Q12" s="226">
        <f t="shared" si="1"/>
        <v>110</v>
      </c>
      <c r="R12" s="227"/>
      <c r="S12" s="226">
        <f t="shared" si="2"/>
        <v>0</v>
      </c>
      <c r="T12" s="227"/>
      <c r="U12" s="60"/>
      <c r="V12" s="60"/>
      <c r="W12" s="61"/>
      <c r="X12" s="60"/>
      <c r="Y12" s="60"/>
      <c r="Z12" s="61"/>
      <c r="AA12" s="62"/>
      <c r="AB12" s="60"/>
      <c r="AC12" s="61"/>
      <c r="AD12" s="63"/>
      <c r="AE12" s="60"/>
      <c r="AF12" s="61"/>
      <c r="AG12" s="64">
        <f t="shared" si="3"/>
        <v>2</v>
      </c>
      <c r="AH12" s="67">
        <f>SUM(Q12,Y12,AB12,AE12)</f>
        <v>110</v>
      </c>
      <c r="AI12" s="68"/>
      <c r="AK12" s="180">
        <f>'Schedule 3c'!C10</f>
        <v>53670.576236613975</v>
      </c>
      <c r="AL12" s="180">
        <f>AK12/AH12</f>
        <v>487.91432942376343</v>
      </c>
    </row>
    <row r="13" spans="1:38" s="47" customFormat="1" x14ac:dyDescent="0.35">
      <c r="A13" s="59" t="s">
        <v>25</v>
      </c>
      <c r="B13" s="4" t="s">
        <v>14</v>
      </c>
      <c r="C13" s="229"/>
      <c r="D13" s="229"/>
      <c r="E13" s="228"/>
      <c r="F13" s="228"/>
      <c r="G13" s="229"/>
      <c r="H13" s="229"/>
      <c r="I13" s="229"/>
      <c r="J13" s="229"/>
      <c r="K13" s="228"/>
      <c r="L13" s="228"/>
      <c r="M13" s="229"/>
      <c r="N13" s="229"/>
      <c r="O13" s="226">
        <f t="shared" si="0"/>
        <v>0</v>
      </c>
      <c r="P13" s="227"/>
      <c r="Q13" s="226">
        <f t="shared" si="1"/>
        <v>0</v>
      </c>
      <c r="R13" s="227"/>
      <c r="S13" s="226">
        <f t="shared" si="2"/>
        <v>0</v>
      </c>
      <c r="T13" s="227"/>
      <c r="U13" s="69"/>
      <c r="V13" s="70"/>
      <c r="W13" s="60"/>
      <c r="X13" s="69"/>
      <c r="Y13" s="70"/>
      <c r="Z13" s="60"/>
      <c r="AA13" s="62"/>
      <c r="AB13" s="70"/>
      <c r="AC13" s="60"/>
      <c r="AD13" s="69"/>
      <c r="AE13" s="70"/>
      <c r="AF13" s="60"/>
      <c r="AG13" s="64">
        <f t="shared" si="3"/>
        <v>0</v>
      </c>
      <c r="AH13" s="70"/>
      <c r="AI13" s="66">
        <f>SUM(S13,Z13,AC13,AF13)</f>
        <v>0</v>
      </c>
      <c r="AK13" s="180">
        <v>0</v>
      </c>
      <c r="AL13" s="180">
        <v>0</v>
      </c>
    </row>
    <row r="14" spans="1:38" s="47" customFormat="1" x14ac:dyDescent="0.35">
      <c r="A14" s="59" t="s">
        <v>26</v>
      </c>
      <c r="B14" s="4" t="s">
        <v>15</v>
      </c>
      <c r="C14" s="229"/>
      <c r="D14" s="229"/>
      <c r="E14" s="228"/>
      <c r="F14" s="228"/>
      <c r="G14" s="229"/>
      <c r="H14" s="229"/>
      <c r="I14" s="229"/>
      <c r="J14" s="229"/>
      <c r="K14" s="228"/>
      <c r="L14" s="228"/>
      <c r="M14" s="229"/>
      <c r="N14" s="229"/>
      <c r="O14" s="226">
        <f t="shared" si="0"/>
        <v>0</v>
      </c>
      <c r="P14" s="227"/>
      <c r="Q14" s="226">
        <f t="shared" si="1"/>
        <v>0</v>
      </c>
      <c r="R14" s="227"/>
      <c r="S14" s="226">
        <f t="shared" si="2"/>
        <v>0</v>
      </c>
      <c r="T14" s="227"/>
      <c r="U14" s="69"/>
      <c r="V14" s="70"/>
      <c r="W14" s="60"/>
      <c r="X14" s="69"/>
      <c r="Y14" s="70"/>
      <c r="Z14" s="60"/>
      <c r="AA14" s="62"/>
      <c r="AB14" s="70"/>
      <c r="AC14" s="60"/>
      <c r="AD14" s="69"/>
      <c r="AE14" s="70"/>
      <c r="AF14" s="60"/>
      <c r="AG14" s="64">
        <f t="shared" si="3"/>
        <v>0</v>
      </c>
      <c r="AH14" s="70"/>
      <c r="AI14" s="66">
        <f>SUM(S14,Z14,AC14,AF14)</f>
        <v>0</v>
      </c>
      <c r="AK14" s="180">
        <v>0</v>
      </c>
      <c r="AL14" s="180">
        <v>0</v>
      </c>
    </row>
    <row r="15" spans="1:38" s="47" customFormat="1" x14ac:dyDescent="0.35">
      <c r="A15" s="59" t="s">
        <v>27</v>
      </c>
      <c r="B15" s="4" t="s">
        <v>16</v>
      </c>
      <c r="C15" s="229"/>
      <c r="D15" s="229"/>
      <c r="E15" s="229"/>
      <c r="F15" s="229"/>
      <c r="G15" s="228"/>
      <c r="H15" s="228"/>
      <c r="I15" s="229"/>
      <c r="J15" s="229"/>
      <c r="K15" s="229"/>
      <c r="L15" s="229"/>
      <c r="M15" s="228"/>
      <c r="N15" s="228"/>
      <c r="O15" s="226">
        <f t="shared" si="0"/>
        <v>0</v>
      </c>
      <c r="P15" s="227"/>
      <c r="Q15" s="226">
        <f t="shared" si="1"/>
        <v>0</v>
      </c>
      <c r="R15" s="227"/>
      <c r="S15" s="226">
        <f t="shared" si="2"/>
        <v>0</v>
      </c>
      <c r="T15" s="227"/>
      <c r="U15" s="69"/>
      <c r="V15" s="69"/>
      <c r="W15" s="70"/>
      <c r="X15" s="69"/>
      <c r="Y15" s="69"/>
      <c r="Z15" s="70"/>
      <c r="AA15" s="62"/>
      <c r="AB15" s="69"/>
      <c r="AC15" s="70"/>
      <c r="AD15" s="69"/>
      <c r="AE15" s="69"/>
      <c r="AF15" s="70"/>
      <c r="AG15" s="64">
        <f t="shared" si="3"/>
        <v>0</v>
      </c>
      <c r="AH15" s="71">
        <f>SUM(Q15,Y15,AB15,AE15)</f>
        <v>0</v>
      </c>
      <c r="AI15" s="72"/>
      <c r="AK15" s="180">
        <v>0</v>
      </c>
      <c r="AL15" s="180">
        <v>0</v>
      </c>
    </row>
    <row r="16" spans="1:38" s="47" customFormat="1" ht="15" thickBot="1" x14ac:dyDescent="0.4">
      <c r="A16" s="73" t="s">
        <v>132</v>
      </c>
      <c r="B16" s="4" t="s">
        <v>17</v>
      </c>
      <c r="C16" s="196">
        <f>SUM(C8:D13)</f>
        <v>0</v>
      </c>
      <c r="D16" s="196"/>
      <c r="E16" s="196">
        <f t="shared" ref="E16" si="4">SUM(E8:F13)</f>
        <v>0</v>
      </c>
      <c r="F16" s="196"/>
      <c r="G16" s="196">
        <f t="shared" ref="G16" si="5">SUM(G8:H13)</f>
        <v>0</v>
      </c>
      <c r="H16" s="196"/>
      <c r="I16" s="196">
        <f t="shared" ref="I16" si="6">SUM(I8:J13)</f>
        <v>17</v>
      </c>
      <c r="J16" s="196"/>
      <c r="K16" s="196">
        <f t="shared" ref="K16" si="7">SUM(K8:L13)</f>
        <v>110</v>
      </c>
      <c r="L16" s="196"/>
      <c r="M16" s="196">
        <f t="shared" ref="M16" si="8">SUM(M8:N13)</f>
        <v>3000</v>
      </c>
      <c r="N16" s="196"/>
      <c r="O16" s="196">
        <f t="shared" ref="O16" si="9">SUM(O8:P13)</f>
        <v>17</v>
      </c>
      <c r="P16" s="196"/>
      <c r="Q16" s="196">
        <f t="shared" ref="Q16" si="10">SUM(Q8:R13)</f>
        <v>110</v>
      </c>
      <c r="R16" s="196"/>
      <c r="S16" s="196">
        <f t="shared" ref="S16" si="11">SUM(S8:T13)</f>
        <v>3000</v>
      </c>
      <c r="T16" s="196"/>
      <c r="U16" s="147">
        <f>SUM(U8:U13)</f>
        <v>0</v>
      </c>
      <c r="V16" s="147">
        <f t="shared" ref="V16:AI16" si="12">SUM(V8:V13)</f>
        <v>0</v>
      </c>
      <c r="W16" s="147">
        <f t="shared" si="12"/>
        <v>0</v>
      </c>
      <c r="X16" s="147">
        <f t="shared" si="12"/>
        <v>0</v>
      </c>
      <c r="Y16" s="147">
        <f t="shared" si="12"/>
        <v>0</v>
      </c>
      <c r="Z16" s="147">
        <f t="shared" si="12"/>
        <v>0</v>
      </c>
      <c r="AA16" s="147">
        <f t="shared" si="12"/>
        <v>0</v>
      </c>
      <c r="AB16" s="147">
        <f t="shared" si="12"/>
        <v>0</v>
      </c>
      <c r="AC16" s="147">
        <f t="shared" si="12"/>
        <v>0</v>
      </c>
      <c r="AD16" s="147">
        <f t="shared" si="12"/>
        <v>0</v>
      </c>
      <c r="AE16" s="147">
        <f t="shared" si="12"/>
        <v>0</v>
      </c>
      <c r="AF16" s="147">
        <f t="shared" si="12"/>
        <v>0</v>
      </c>
      <c r="AG16" s="147">
        <f t="shared" si="12"/>
        <v>17</v>
      </c>
      <c r="AH16" s="147">
        <f t="shared" si="12"/>
        <v>110</v>
      </c>
      <c r="AI16" s="147">
        <f t="shared" si="12"/>
        <v>3000</v>
      </c>
      <c r="AK16" s="180">
        <v>0</v>
      </c>
      <c r="AL16" s="180">
        <v>0</v>
      </c>
    </row>
    <row r="17" spans="1:38" s="47" customFormat="1" x14ac:dyDescent="0.35">
      <c r="A17" s="137" t="s">
        <v>131</v>
      </c>
      <c r="B17" s="4" t="s">
        <v>18</v>
      </c>
      <c r="C17" s="191"/>
      <c r="D17" s="192"/>
      <c r="E17" s="191"/>
      <c r="F17" s="192"/>
      <c r="G17" s="191"/>
      <c r="H17" s="192"/>
      <c r="I17" s="191"/>
      <c r="J17" s="192"/>
      <c r="K17" s="191"/>
      <c r="L17" s="192"/>
      <c r="M17" s="191"/>
      <c r="N17" s="192"/>
      <c r="O17" s="138"/>
      <c r="P17" s="139"/>
      <c r="Q17" s="138"/>
      <c r="R17" s="139"/>
      <c r="S17" s="138"/>
      <c r="T17" s="139"/>
      <c r="U17" s="140"/>
      <c r="V17" s="140"/>
      <c r="W17" s="140"/>
      <c r="X17" s="140"/>
      <c r="Y17" s="140"/>
      <c r="Z17" s="140"/>
      <c r="AA17" s="140"/>
      <c r="AB17" s="140"/>
      <c r="AC17" s="140"/>
      <c r="AD17" s="140"/>
      <c r="AE17" s="140"/>
      <c r="AF17" s="140"/>
      <c r="AG17" s="141"/>
      <c r="AH17" s="142"/>
      <c r="AI17" s="142"/>
      <c r="AK17" s="180">
        <v>0</v>
      </c>
      <c r="AL17" s="180">
        <v>0</v>
      </c>
    </row>
    <row r="18" spans="1:38" s="31" customFormat="1" ht="15" thickBot="1" x14ac:dyDescent="0.4">
      <c r="A18" s="73" t="s">
        <v>76</v>
      </c>
      <c r="B18" s="4" t="s">
        <v>19</v>
      </c>
      <c r="C18" s="196">
        <f>SUM(C16:D17)</f>
        <v>0</v>
      </c>
      <c r="D18" s="196"/>
      <c r="E18" s="196">
        <f t="shared" ref="E18" si="13">SUM(E16:F17)</f>
        <v>0</v>
      </c>
      <c r="F18" s="196"/>
      <c r="G18" s="196">
        <f t="shared" ref="G18" si="14">SUM(G16:H17)</f>
        <v>0</v>
      </c>
      <c r="H18" s="196"/>
      <c r="I18" s="196">
        <f t="shared" ref="I18" si="15">SUM(I16:J17)</f>
        <v>17</v>
      </c>
      <c r="J18" s="196"/>
      <c r="K18" s="196">
        <f t="shared" ref="K18" si="16">SUM(K16:L17)</f>
        <v>110</v>
      </c>
      <c r="L18" s="196"/>
      <c r="M18" s="196">
        <f t="shared" ref="M18:S18" si="17">SUM(M16:N17)</f>
        <v>3000</v>
      </c>
      <c r="N18" s="196"/>
      <c r="O18" s="196">
        <f t="shared" si="17"/>
        <v>17</v>
      </c>
      <c r="P18" s="196"/>
      <c r="Q18" s="196">
        <f t="shared" si="17"/>
        <v>110</v>
      </c>
      <c r="R18" s="196"/>
      <c r="S18" s="196">
        <f t="shared" si="17"/>
        <v>3000</v>
      </c>
      <c r="T18" s="196"/>
      <c r="U18" s="147">
        <f>SUM(U16:U17)</f>
        <v>0</v>
      </c>
      <c r="V18" s="147">
        <f t="shared" ref="V18:AE18" si="18">SUM(V16:V17)</f>
        <v>0</v>
      </c>
      <c r="W18" s="147">
        <f t="shared" si="18"/>
        <v>0</v>
      </c>
      <c r="X18" s="147">
        <f t="shared" si="18"/>
        <v>0</v>
      </c>
      <c r="Y18" s="147">
        <f t="shared" si="18"/>
        <v>0</v>
      </c>
      <c r="Z18" s="147">
        <f t="shared" si="18"/>
        <v>0</v>
      </c>
      <c r="AA18" s="147">
        <f t="shared" si="18"/>
        <v>0</v>
      </c>
      <c r="AB18" s="147">
        <f t="shared" si="18"/>
        <v>0</v>
      </c>
      <c r="AC18" s="147">
        <f t="shared" si="18"/>
        <v>0</v>
      </c>
      <c r="AD18" s="147">
        <f t="shared" si="18"/>
        <v>0</v>
      </c>
      <c r="AE18" s="147">
        <f t="shared" si="18"/>
        <v>0</v>
      </c>
      <c r="AF18" s="147">
        <f t="shared" ref="AF18" si="19">SUM(AF16:AF17)</f>
        <v>0</v>
      </c>
      <c r="AG18" s="147">
        <f t="shared" ref="AG18" si="20">SUM(AG16:AG17)</f>
        <v>17</v>
      </c>
      <c r="AH18" s="147">
        <f t="shared" ref="AH18" si="21">SUM(AH16:AH17)</f>
        <v>110</v>
      </c>
      <c r="AI18" s="147">
        <f t="shared" ref="AI18" si="22">SUM(AI16:AI17)</f>
        <v>3000</v>
      </c>
      <c r="AK18" s="180">
        <f>'Schedule 3c'!C16</f>
        <v>166266.19071902093</v>
      </c>
      <c r="AL18" s="180">
        <f>AK18/SUM(AH18:AI18)</f>
        <v>53.461797658849171</v>
      </c>
    </row>
    <row r="19" spans="1:38" ht="15" thickBot="1" x14ac:dyDescent="0.4">
      <c r="AL19" s="29"/>
    </row>
    <row r="20" spans="1:38" s="47" customFormat="1" x14ac:dyDescent="0.35">
      <c r="A20" s="14" t="s">
        <v>0</v>
      </c>
      <c r="B20" s="212" t="s">
        <v>99</v>
      </c>
      <c r="C20" s="212"/>
      <c r="D20" s="212"/>
      <c r="E20" s="212"/>
      <c r="F20" s="212"/>
      <c r="G20" s="212"/>
      <c r="H20" s="213"/>
      <c r="I20" s="46"/>
      <c r="J20" s="46"/>
      <c r="AL20" s="29"/>
    </row>
    <row r="21" spans="1:38" s="47" customFormat="1" ht="15" thickBot="1" x14ac:dyDescent="0.4">
      <c r="A21" s="15" t="s">
        <v>1</v>
      </c>
      <c r="B21" s="214" t="s">
        <v>95</v>
      </c>
      <c r="C21" s="214"/>
      <c r="D21" s="214"/>
      <c r="E21" s="214"/>
      <c r="F21" s="214"/>
      <c r="G21" s="214"/>
      <c r="H21" s="215"/>
      <c r="I21" s="46"/>
      <c r="J21" s="46"/>
      <c r="AL21" s="29"/>
    </row>
    <row r="22" spans="1:38" s="29" customFormat="1" x14ac:dyDescent="0.35">
      <c r="A22" s="197" t="s">
        <v>55</v>
      </c>
      <c r="B22" s="200"/>
      <c r="C22" s="203" t="s">
        <v>56</v>
      </c>
      <c r="D22" s="204"/>
      <c r="E22" s="204"/>
      <c r="F22" s="204"/>
      <c r="G22" s="204"/>
      <c r="H22" s="204"/>
      <c r="I22" s="204"/>
      <c r="J22" s="204"/>
      <c r="K22" s="204"/>
      <c r="L22" s="204"/>
      <c r="M22" s="204"/>
      <c r="N22" s="204"/>
      <c r="O22" s="204"/>
      <c r="P22" s="204"/>
      <c r="Q22" s="204"/>
      <c r="R22" s="204"/>
      <c r="S22" s="204"/>
      <c r="T22" s="205"/>
      <c r="U22" s="206" t="s">
        <v>57</v>
      </c>
      <c r="V22" s="207"/>
      <c r="W22" s="208"/>
      <c r="X22" s="206" t="s">
        <v>58</v>
      </c>
      <c r="Y22" s="207"/>
      <c r="Z22" s="208"/>
      <c r="AA22" s="206" t="s">
        <v>59</v>
      </c>
      <c r="AB22" s="207"/>
      <c r="AC22" s="208"/>
      <c r="AD22" s="206" t="s">
        <v>10</v>
      </c>
      <c r="AE22" s="207"/>
      <c r="AF22" s="208"/>
      <c r="AG22" s="206" t="s">
        <v>60</v>
      </c>
      <c r="AH22" s="207"/>
      <c r="AI22" s="211"/>
      <c r="AK22" s="193" t="s">
        <v>97</v>
      </c>
      <c r="AL22" s="193"/>
    </row>
    <row r="23" spans="1:38" s="29" customFormat="1" ht="14.5" customHeight="1" x14ac:dyDescent="0.35">
      <c r="A23" s="198"/>
      <c r="B23" s="201"/>
      <c r="C23" s="209" t="s">
        <v>61</v>
      </c>
      <c r="D23" s="210"/>
      <c r="E23" s="210"/>
      <c r="F23" s="210"/>
      <c r="G23" s="210"/>
      <c r="H23" s="210"/>
      <c r="I23" s="209" t="s">
        <v>62</v>
      </c>
      <c r="J23" s="210"/>
      <c r="K23" s="210"/>
      <c r="L23" s="210"/>
      <c r="M23" s="210"/>
      <c r="N23" s="210"/>
      <c r="O23" s="209" t="s">
        <v>63</v>
      </c>
      <c r="P23" s="210"/>
      <c r="Q23" s="210"/>
      <c r="R23" s="210"/>
      <c r="S23" s="210"/>
      <c r="T23" s="210"/>
      <c r="U23" s="48"/>
      <c r="V23" s="49"/>
      <c r="W23" s="49"/>
      <c r="X23" s="49"/>
      <c r="Y23" s="49"/>
      <c r="Z23" s="49"/>
      <c r="AA23" s="49"/>
      <c r="AB23" s="49"/>
      <c r="AC23" s="49"/>
      <c r="AD23" s="49"/>
      <c r="AE23" s="49"/>
      <c r="AF23" s="49"/>
      <c r="AG23" s="49"/>
      <c r="AH23" s="49"/>
      <c r="AI23" s="50"/>
      <c r="AK23" s="194" t="s">
        <v>139</v>
      </c>
      <c r="AL23" s="194" t="s">
        <v>133</v>
      </c>
    </row>
    <row r="24" spans="1:38" s="29" customFormat="1" ht="43.5" x14ac:dyDescent="0.35">
      <c r="A24" s="199"/>
      <c r="B24" s="202"/>
      <c r="C24" s="209" t="s">
        <v>64</v>
      </c>
      <c r="D24" s="210"/>
      <c r="E24" s="209" t="s">
        <v>65</v>
      </c>
      <c r="F24" s="210"/>
      <c r="G24" s="209" t="s">
        <v>66</v>
      </c>
      <c r="H24" s="210"/>
      <c r="I24" s="209" t="s">
        <v>64</v>
      </c>
      <c r="J24" s="210"/>
      <c r="K24" s="209" t="s">
        <v>65</v>
      </c>
      <c r="L24" s="210"/>
      <c r="M24" s="209" t="s">
        <v>66</v>
      </c>
      <c r="N24" s="210"/>
      <c r="O24" s="209" t="s">
        <v>64</v>
      </c>
      <c r="P24" s="210"/>
      <c r="Q24" s="209" t="s">
        <v>65</v>
      </c>
      <c r="R24" s="210"/>
      <c r="S24" s="209" t="s">
        <v>66</v>
      </c>
      <c r="T24" s="210"/>
      <c r="U24" s="148" t="s">
        <v>64</v>
      </c>
      <c r="V24" s="148" t="s">
        <v>65</v>
      </c>
      <c r="W24" s="148" t="s">
        <v>66</v>
      </c>
      <c r="X24" s="148" t="s">
        <v>64</v>
      </c>
      <c r="Y24" s="148" t="s">
        <v>65</v>
      </c>
      <c r="Z24" s="148" t="s">
        <v>66</v>
      </c>
      <c r="AA24" s="148" t="s">
        <v>64</v>
      </c>
      <c r="AB24" s="148" t="s">
        <v>65</v>
      </c>
      <c r="AC24" s="148" t="s">
        <v>66</v>
      </c>
      <c r="AD24" s="148" t="s">
        <v>64</v>
      </c>
      <c r="AE24" s="148" t="s">
        <v>65</v>
      </c>
      <c r="AF24" s="148" t="s">
        <v>66</v>
      </c>
      <c r="AG24" s="148" t="s">
        <v>67</v>
      </c>
      <c r="AH24" s="148" t="s">
        <v>68</v>
      </c>
      <c r="AI24" s="51" t="s">
        <v>69</v>
      </c>
      <c r="AK24" s="195"/>
      <c r="AL24" s="195"/>
    </row>
    <row r="25" spans="1:38" s="29" customFormat="1" x14ac:dyDescent="0.35">
      <c r="A25" s="52"/>
      <c r="B25" s="53"/>
      <c r="C25" s="216" t="s">
        <v>11</v>
      </c>
      <c r="D25" s="216"/>
      <c r="E25" s="216" t="s">
        <v>12</v>
      </c>
      <c r="F25" s="216"/>
      <c r="G25" s="216" t="s">
        <v>13</v>
      </c>
      <c r="H25" s="216"/>
      <c r="I25" s="216" t="s">
        <v>14</v>
      </c>
      <c r="J25" s="216"/>
      <c r="K25" s="216" t="s">
        <v>15</v>
      </c>
      <c r="L25" s="216"/>
      <c r="M25" s="216" t="s">
        <v>16</v>
      </c>
      <c r="N25" s="216"/>
      <c r="O25" s="216" t="s">
        <v>17</v>
      </c>
      <c r="P25" s="216"/>
      <c r="Q25" s="216" t="s">
        <v>18</v>
      </c>
      <c r="R25" s="216"/>
      <c r="S25" s="216" t="s">
        <v>19</v>
      </c>
      <c r="T25" s="216"/>
      <c r="U25" s="149" t="s">
        <v>20</v>
      </c>
      <c r="V25" s="149" t="s">
        <v>42</v>
      </c>
      <c r="W25" s="149" t="s">
        <v>43</v>
      </c>
      <c r="X25" s="149" t="s">
        <v>45</v>
      </c>
      <c r="Y25" s="149" t="s">
        <v>47</v>
      </c>
      <c r="Z25" s="149" t="s">
        <v>49</v>
      </c>
      <c r="AA25" s="149" t="s">
        <v>51</v>
      </c>
      <c r="AB25" s="149" t="s">
        <v>52</v>
      </c>
      <c r="AC25" s="149" t="s">
        <v>54</v>
      </c>
      <c r="AD25" s="149" t="s">
        <v>70</v>
      </c>
      <c r="AE25" s="149" t="s">
        <v>71</v>
      </c>
      <c r="AF25" s="149" t="s">
        <v>72</v>
      </c>
      <c r="AG25" s="149" t="s">
        <v>73</v>
      </c>
      <c r="AH25" s="149" t="s">
        <v>74</v>
      </c>
      <c r="AI25" s="149" t="s">
        <v>75</v>
      </c>
      <c r="AK25" s="143" t="s">
        <v>134</v>
      </c>
      <c r="AL25" s="143" t="s">
        <v>138</v>
      </c>
    </row>
    <row r="26" spans="1:38" s="30" customFormat="1" x14ac:dyDescent="0.35">
      <c r="A26" s="6" t="s">
        <v>21</v>
      </c>
      <c r="B26" s="54"/>
      <c r="C26" s="217"/>
      <c r="D26" s="217"/>
      <c r="E26" s="217"/>
      <c r="F26" s="217"/>
      <c r="G26" s="217"/>
      <c r="H26" s="217"/>
      <c r="I26" s="217"/>
      <c r="J26" s="217"/>
      <c r="K26" s="217"/>
      <c r="L26" s="217"/>
      <c r="M26" s="217"/>
      <c r="N26" s="217"/>
      <c r="O26" s="217"/>
      <c r="P26" s="217"/>
      <c r="Q26" s="217"/>
      <c r="R26" s="217"/>
      <c r="S26" s="217"/>
      <c r="T26" s="217"/>
      <c r="U26" s="150"/>
      <c r="V26" s="150"/>
      <c r="W26" s="150"/>
      <c r="X26" s="55"/>
      <c r="Y26" s="55"/>
      <c r="Z26" s="55"/>
      <c r="AA26" s="56"/>
      <c r="AB26" s="57"/>
      <c r="AC26" s="57"/>
      <c r="AD26" s="57"/>
      <c r="AE26" s="57"/>
      <c r="AF26" s="57"/>
      <c r="AG26" s="57"/>
      <c r="AH26" s="57"/>
      <c r="AI26" s="58"/>
      <c r="AK26" s="171"/>
      <c r="AL26" s="171"/>
    </row>
    <row r="27" spans="1:38" s="30" customFormat="1" x14ac:dyDescent="0.35">
      <c r="A27" s="59" t="s">
        <v>22</v>
      </c>
      <c r="B27" s="4" t="s">
        <v>11</v>
      </c>
      <c r="C27" s="218"/>
      <c r="D27" s="219"/>
      <c r="E27" s="220"/>
      <c r="F27" s="221"/>
      <c r="G27" s="218"/>
      <c r="H27" s="219"/>
      <c r="I27" s="222">
        <v>20</v>
      </c>
      <c r="J27" s="223"/>
      <c r="K27" s="224"/>
      <c r="L27" s="225"/>
      <c r="M27" s="222">
        <v>2500</v>
      </c>
      <c r="N27" s="223"/>
      <c r="O27" s="226">
        <f>SUM(C27,I27)</f>
        <v>20</v>
      </c>
      <c r="P27" s="227"/>
      <c r="Q27" s="226">
        <f>SUM(E27,K27)</f>
        <v>0</v>
      </c>
      <c r="R27" s="227"/>
      <c r="S27" s="226">
        <f>SUM(G27,M27)</f>
        <v>2500</v>
      </c>
      <c r="T27" s="227"/>
      <c r="U27" s="60"/>
      <c r="V27" s="61"/>
      <c r="W27" s="60"/>
      <c r="X27" s="60"/>
      <c r="Y27" s="61"/>
      <c r="Z27" s="60"/>
      <c r="AA27" s="62">
        <v>0</v>
      </c>
      <c r="AB27" s="61"/>
      <c r="AC27" s="60"/>
      <c r="AD27" s="63"/>
      <c r="AE27" s="61"/>
      <c r="AF27" s="60"/>
      <c r="AG27" s="64">
        <f>SUM(O27,X27,AA27,AD27)</f>
        <v>20</v>
      </c>
      <c r="AH27" s="65"/>
      <c r="AI27" s="66">
        <f>SUM(S27,Z27,AC27,AF27)</f>
        <v>2500</v>
      </c>
      <c r="AK27" s="180">
        <f>'Schedule 3c'!C24</f>
        <v>93829.678735339112</v>
      </c>
      <c r="AL27" s="180">
        <f>AK27/AI27</f>
        <v>37.531871494135643</v>
      </c>
    </row>
    <row r="28" spans="1:38" s="30" customFormat="1" x14ac:dyDescent="0.35">
      <c r="A28" s="59" t="s">
        <v>23</v>
      </c>
      <c r="B28" s="4" t="s">
        <v>12</v>
      </c>
      <c r="C28" s="218"/>
      <c r="D28" s="219"/>
      <c r="E28" s="220"/>
      <c r="F28" s="221"/>
      <c r="G28" s="218"/>
      <c r="H28" s="219"/>
      <c r="I28" s="222">
        <v>4</v>
      </c>
      <c r="J28" s="223"/>
      <c r="K28" s="224"/>
      <c r="L28" s="225"/>
      <c r="M28" s="222">
        <v>1000</v>
      </c>
      <c r="N28" s="223"/>
      <c r="O28" s="226">
        <f t="shared" ref="O28:O32" si="23">SUM(C28,I28)</f>
        <v>4</v>
      </c>
      <c r="P28" s="227"/>
      <c r="Q28" s="226">
        <f t="shared" ref="Q28:Q32" si="24">SUM(E28,K28)</f>
        <v>0</v>
      </c>
      <c r="R28" s="227"/>
      <c r="S28" s="226">
        <f t="shared" ref="S28:S32" si="25">SUM(G28,M28)</f>
        <v>1000</v>
      </c>
      <c r="T28" s="227"/>
      <c r="U28" s="60"/>
      <c r="V28" s="61"/>
      <c r="W28" s="60"/>
      <c r="X28" s="60"/>
      <c r="Y28" s="61"/>
      <c r="Z28" s="60"/>
      <c r="AA28" s="62"/>
      <c r="AB28" s="61"/>
      <c r="AC28" s="60"/>
      <c r="AD28" s="63"/>
      <c r="AE28" s="61"/>
      <c r="AF28" s="60"/>
      <c r="AG28" s="64">
        <f t="shared" ref="AG28:AG32" si="26">SUM(O28,X28,AA28,AD28)</f>
        <v>4</v>
      </c>
      <c r="AH28" s="65"/>
      <c r="AI28" s="66">
        <f>SUM(S28,Z28,AC28,AF28)</f>
        <v>1000</v>
      </c>
      <c r="AK28" s="180">
        <f>'Schedule 3c'!C25</f>
        <v>37531.871494135645</v>
      </c>
      <c r="AL28" s="180">
        <f>AK28/AI28</f>
        <v>37.531871494135643</v>
      </c>
    </row>
    <row r="29" spans="1:38" s="30" customFormat="1" x14ac:dyDescent="0.35">
      <c r="A29" s="59" t="s">
        <v>24</v>
      </c>
      <c r="B29" s="4" t="s">
        <v>13</v>
      </c>
      <c r="C29" s="218"/>
      <c r="D29" s="219"/>
      <c r="E29" s="218"/>
      <c r="F29" s="219"/>
      <c r="G29" s="220"/>
      <c r="H29" s="221"/>
      <c r="I29" s="222">
        <v>3</v>
      </c>
      <c r="J29" s="223"/>
      <c r="K29" s="222">
        <v>120</v>
      </c>
      <c r="L29" s="223"/>
      <c r="M29" s="224"/>
      <c r="N29" s="225"/>
      <c r="O29" s="226">
        <f t="shared" si="23"/>
        <v>3</v>
      </c>
      <c r="P29" s="227"/>
      <c r="Q29" s="226">
        <f t="shared" si="24"/>
        <v>120</v>
      </c>
      <c r="R29" s="227"/>
      <c r="S29" s="226">
        <f t="shared" si="25"/>
        <v>0</v>
      </c>
      <c r="T29" s="227"/>
      <c r="U29" s="60"/>
      <c r="V29" s="60"/>
      <c r="W29" s="61"/>
      <c r="X29" s="60"/>
      <c r="Y29" s="60"/>
      <c r="Z29" s="61"/>
      <c r="AA29" s="62"/>
      <c r="AB29" s="60"/>
      <c r="AC29" s="61"/>
      <c r="AD29" s="63"/>
      <c r="AE29" s="60"/>
      <c r="AF29" s="61"/>
      <c r="AG29" s="64">
        <f t="shared" si="26"/>
        <v>3</v>
      </c>
      <c r="AH29" s="67">
        <f>SUM(Q29,Y29,AB29,AE29)</f>
        <v>120</v>
      </c>
      <c r="AI29" s="68"/>
      <c r="AK29" s="180">
        <f>'Schedule 3c'!C26</f>
        <v>58549.719530851609</v>
      </c>
      <c r="AL29" s="180">
        <f>AK29/AH29</f>
        <v>487.91432942376343</v>
      </c>
    </row>
    <row r="30" spans="1:38" s="47" customFormat="1" x14ac:dyDescent="0.35">
      <c r="A30" s="59" t="s">
        <v>25</v>
      </c>
      <c r="B30" s="4" t="s">
        <v>14</v>
      </c>
      <c r="C30" s="229"/>
      <c r="D30" s="229"/>
      <c r="E30" s="228"/>
      <c r="F30" s="228"/>
      <c r="G30" s="229"/>
      <c r="H30" s="229"/>
      <c r="I30" s="229"/>
      <c r="J30" s="229"/>
      <c r="K30" s="228"/>
      <c r="L30" s="228"/>
      <c r="M30" s="229"/>
      <c r="N30" s="229"/>
      <c r="O30" s="226">
        <f t="shared" si="23"/>
        <v>0</v>
      </c>
      <c r="P30" s="227"/>
      <c r="Q30" s="226">
        <f t="shared" si="24"/>
        <v>0</v>
      </c>
      <c r="R30" s="227"/>
      <c r="S30" s="226">
        <f t="shared" si="25"/>
        <v>0</v>
      </c>
      <c r="T30" s="227"/>
      <c r="U30" s="69"/>
      <c r="V30" s="70"/>
      <c r="W30" s="60"/>
      <c r="X30" s="69"/>
      <c r="Y30" s="70"/>
      <c r="Z30" s="60"/>
      <c r="AA30" s="62"/>
      <c r="AB30" s="70"/>
      <c r="AC30" s="60"/>
      <c r="AD30" s="69"/>
      <c r="AE30" s="70"/>
      <c r="AF30" s="60"/>
      <c r="AG30" s="64">
        <f t="shared" si="26"/>
        <v>0</v>
      </c>
      <c r="AH30" s="70"/>
      <c r="AI30" s="66">
        <f>SUM(S30,Z30,AC30,AF30)</f>
        <v>0</v>
      </c>
      <c r="AK30" s="180">
        <v>0</v>
      </c>
      <c r="AL30" s="180">
        <v>0</v>
      </c>
    </row>
    <row r="31" spans="1:38" s="47" customFormat="1" x14ac:dyDescent="0.35">
      <c r="A31" s="59" t="s">
        <v>26</v>
      </c>
      <c r="B31" s="4" t="s">
        <v>15</v>
      </c>
      <c r="C31" s="229"/>
      <c r="D31" s="229"/>
      <c r="E31" s="228"/>
      <c r="F31" s="228"/>
      <c r="G31" s="229"/>
      <c r="H31" s="229"/>
      <c r="I31" s="229"/>
      <c r="J31" s="229"/>
      <c r="K31" s="228"/>
      <c r="L31" s="228"/>
      <c r="M31" s="229"/>
      <c r="N31" s="229"/>
      <c r="O31" s="226">
        <f t="shared" si="23"/>
        <v>0</v>
      </c>
      <c r="P31" s="227"/>
      <c r="Q31" s="226">
        <f t="shared" si="24"/>
        <v>0</v>
      </c>
      <c r="R31" s="227"/>
      <c r="S31" s="226">
        <f t="shared" si="25"/>
        <v>0</v>
      </c>
      <c r="T31" s="227"/>
      <c r="U31" s="69"/>
      <c r="V31" s="70"/>
      <c r="W31" s="60"/>
      <c r="X31" s="69"/>
      <c r="Y31" s="70"/>
      <c r="Z31" s="60"/>
      <c r="AA31" s="62"/>
      <c r="AB31" s="70"/>
      <c r="AC31" s="60"/>
      <c r="AD31" s="69"/>
      <c r="AE31" s="70"/>
      <c r="AF31" s="60"/>
      <c r="AG31" s="64">
        <f t="shared" si="26"/>
        <v>0</v>
      </c>
      <c r="AH31" s="70"/>
      <c r="AI31" s="66">
        <f>SUM(S31,Z31,AC31,AF31)</f>
        <v>0</v>
      </c>
      <c r="AK31" s="180">
        <v>0</v>
      </c>
      <c r="AL31" s="180">
        <v>0</v>
      </c>
    </row>
    <row r="32" spans="1:38" s="47" customFormat="1" x14ac:dyDescent="0.35">
      <c r="A32" s="59" t="s">
        <v>27</v>
      </c>
      <c r="B32" s="4" t="s">
        <v>16</v>
      </c>
      <c r="C32" s="229"/>
      <c r="D32" s="229"/>
      <c r="E32" s="229"/>
      <c r="F32" s="229"/>
      <c r="G32" s="228"/>
      <c r="H32" s="228"/>
      <c r="I32" s="229"/>
      <c r="J32" s="229"/>
      <c r="K32" s="229"/>
      <c r="L32" s="229"/>
      <c r="M32" s="228"/>
      <c r="N32" s="228"/>
      <c r="O32" s="226">
        <f t="shared" si="23"/>
        <v>0</v>
      </c>
      <c r="P32" s="227"/>
      <c r="Q32" s="226">
        <f t="shared" si="24"/>
        <v>0</v>
      </c>
      <c r="R32" s="227"/>
      <c r="S32" s="226">
        <f t="shared" si="25"/>
        <v>0</v>
      </c>
      <c r="T32" s="227"/>
      <c r="U32" s="69"/>
      <c r="V32" s="69"/>
      <c r="W32" s="70"/>
      <c r="X32" s="69"/>
      <c r="Y32" s="69"/>
      <c r="Z32" s="70"/>
      <c r="AA32" s="62"/>
      <c r="AB32" s="69"/>
      <c r="AC32" s="70"/>
      <c r="AD32" s="69"/>
      <c r="AE32" s="69"/>
      <c r="AF32" s="70"/>
      <c r="AG32" s="64">
        <f t="shared" si="26"/>
        <v>0</v>
      </c>
      <c r="AH32" s="71">
        <f>SUM(Q32,Y32,AB32,AE32)</f>
        <v>0</v>
      </c>
      <c r="AI32" s="72"/>
      <c r="AK32" s="180">
        <v>0</v>
      </c>
      <c r="AL32" s="180">
        <v>0</v>
      </c>
    </row>
    <row r="33" spans="1:38" s="47" customFormat="1" ht="15" thickBot="1" x14ac:dyDescent="0.4">
      <c r="A33" s="73" t="s">
        <v>132</v>
      </c>
      <c r="B33" s="4" t="s">
        <v>17</v>
      </c>
      <c r="C33" s="196">
        <f>SUM(C25:D30)</f>
        <v>0</v>
      </c>
      <c r="D33" s="196"/>
      <c r="E33" s="196">
        <f t="shared" ref="E33" si="27">SUM(E25:F30)</f>
        <v>0</v>
      </c>
      <c r="F33" s="196"/>
      <c r="G33" s="196">
        <f t="shared" ref="G33" si="28">SUM(G25:H30)</f>
        <v>0</v>
      </c>
      <c r="H33" s="196"/>
      <c r="I33" s="196">
        <f t="shared" ref="I33" si="29">SUM(I25:J30)</f>
        <v>27</v>
      </c>
      <c r="J33" s="196"/>
      <c r="K33" s="196">
        <f t="shared" ref="K33" si="30">SUM(K25:L30)</f>
        <v>120</v>
      </c>
      <c r="L33" s="196"/>
      <c r="M33" s="196">
        <f t="shared" ref="M33" si="31">SUM(M25:N30)</f>
        <v>3500</v>
      </c>
      <c r="N33" s="196"/>
      <c r="O33" s="196">
        <f t="shared" ref="O33" si="32">SUM(O25:P30)</f>
        <v>27</v>
      </c>
      <c r="P33" s="196"/>
      <c r="Q33" s="196">
        <f t="shared" ref="Q33" si="33">SUM(Q25:R30)</f>
        <v>120</v>
      </c>
      <c r="R33" s="196"/>
      <c r="S33" s="196">
        <f t="shared" ref="S33" si="34">SUM(S25:T30)</f>
        <v>3500</v>
      </c>
      <c r="T33" s="196"/>
      <c r="U33" s="147">
        <f>SUM(U25:U30)</f>
        <v>0</v>
      </c>
      <c r="V33" s="147">
        <f t="shared" ref="V33:AI33" si="35">SUM(V25:V30)</f>
        <v>0</v>
      </c>
      <c r="W33" s="147">
        <f t="shared" si="35"/>
        <v>0</v>
      </c>
      <c r="X33" s="147">
        <f t="shared" si="35"/>
        <v>0</v>
      </c>
      <c r="Y33" s="147">
        <f t="shared" si="35"/>
        <v>0</v>
      </c>
      <c r="Z33" s="147">
        <f t="shared" si="35"/>
        <v>0</v>
      </c>
      <c r="AA33" s="147">
        <f t="shared" si="35"/>
        <v>0</v>
      </c>
      <c r="AB33" s="147">
        <f t="shared" si="35"/>
        <v>0</v>
      </c>
      <c r="AC33" s="147">
        <f t="shared" si="35"/>
        <v>0</v>
      </c>
      <c r="AD33" s="147">
        <f t="shared" si="35"/>
        <v>0</v>
      </c>
      <c r="AE33" s="147">
        <f t="shared" si="35"/>
        <v>0</v>
      </c>
      <c r="AF33" s="147">
        <f t="shared" si="35"/>
        <v>0</v>
      </c>
      <c r="AG33" s="147">
        <f t="shared" si="35"/>
        <v>27</v>
      </c>
      <c r="AH33" s="147">
        <f t="shared" si="35"/>
        <v>120</v>
      </c>
      <c r="AI33" s="147">
        <f t="shared" si="35"/>
        <v>3500</v>
      </c>
      <c r="AK33" s="180">
        <v>0</v>
      </c>
      <c r="AL33" s="180">
        <v>0</v>
      </c>
    </row>
    <row r="34" spans="1:38" s="47" customFormat="1" x14ac:dyDescent="0.35">
      <c r="A34" s="137" t="s">
        <v>131</v>
      </c>
      <c r="B34" s="4" t="s">
        <v>18</v>
      </c>
      <c r="C34" s="191"/>
      <c r="D34" s="192"/>
      <c r="E34" s="191"/>
      <c r="F34" s="192"/>
      <c r="G34" s="191"/>
      <c r="H34" s="192"/>
      <c r="I34" s="191"/>
      <c r="J34" s="192"/>
      <c r="K34" s="191"/>
      <c r="L34" s="192"/>
      <c r="M34" s="191"/>
      <c r="N34" s="192"/>
      <c r="O34" s="138"/>
      <c r="P34" s="139"/>
      <c r="Q34" s="138"/>
      <c r="R34" s="139"/>
      <c r="S34" s="138"/>
      <c r="T34" s="139"/>
      <c r="U34" s="140"/>
      <c r="V34" s="140"/>
      <c r="W34" s="140"/>
      <c r="X34" s="140"/>
      <c r="Y34" s="140"/>
      <c r="Z34" s="140"/>
      <c r="AA34" s="140"/>
      <c r="AB34" s="140"/>
      <c r="AC34" s="140"/>
      <c r="AD34" s="140"/>
      <c r="AE34" s="140"/>
      <c r="AF34" s="140"/>
      <c r="AG34" s="141"/>
      <c r="AH34" s="142"/>
      <c r="AI34" s="142"/>
      <c r="AK34" s="180">
        <v>0</v>
      </c>
      <c r="AL34" s="180">
        <v>0</v>
      </c>
    </row>
    <row r="35" spans="1:38" s="31" customFormat="1" ht="15" thickBot="1" x14ac:dyDescent="0.4">
      <c r="A35" s="73" t="s">
        <v>76</v>
      </c>
      <c r="B35" s="4" t="s">
        <v>19</v>
      </c>
      <c r="C35" s="196">
        <f>SUM(C33:D34)</f>
        <v>0</v>
      </c>
      <c r="D35" s="196"/>
      <c r="E35" s="196">
        <f t="shared" ref="E35" si="36">SUM(E33:F34)</f>
        <v>0</v>
      </c>
      <c r="F35" s="196"/>
      <c r="G35" s="196">
        <f t="shared" ref="G35" si="37">SUM(G33:H34)</f>
        <v>0</v>
      </c>
      <c r="H35" s="196"/>
      <c r="I35" s="196">
        <f t="shared" ref="I35" si="38">SUM(I33:J34)</f>
        <v>27</v>
      </c>
      <c r="J35" s="196"/>
      <c r="K35" s="196">
        <f>SUM(K33:L34)</f>
        <v>120</v>
      </c>
      <c r="L35" s="196"/>
      <c r="M35" s="196">
        <f t="shared" ref="M35:S35" si="39">SUM(M33:N34)</f>
        <v>3500</v>
      </c>
      <c r="N35" s="196"/>
      <c r="O35" s="196">
        <f t="shared" si="39"/>
        <v>27</v>
      </c>
      <c r="P35" s="196"/>
      <c r="Q35" s="196">
        <f t="shared" si="39"/>
        <v>120</v>
      </c>
      <c r="R35" s="196"/>
      <c r="S35" s="196">
        <f t="shared" si="39"/>
        <v>3500</v>
      </c>
      <c r="T35" s="196"/>
      <c r="U35" s="147">
        <f>SUM(U33:U34)</f>
        <v>0</v>
      </c>
      <c r="V35" s="147">
        <f t="shared" ref="V35" si="40">SUM(V33:V34)</f>
        <v>0</v>
      </c>
      <c r="W35" s="147">
        <f t="shared" ref="W35" si="41">SUM(W33:W34)</f>
        <v>0</v>
      </c>
      <c r="X35" s="147">
        <f t="shared" ref="X35" si="42">SUM(X33:X34)</f>
        <v>0</v>
      </c>
      <c r="Y35" s="147">
        <f t="shared" ref="Y35" si="43">SUM(Y33:Y34)</f>
        <v>0</v>
      </c>
      <c r="Z35" s="147">
        <f t="shared" ref="Z35" si="44">SUM(Z33:Z34)</f>
        <v>0</v>
      </c>
      <c r="AA35" s="147">
        <f t="shared" ref="AA35" si="45">SUM(AA33:AA34)</f>
        <v>0</v>
      </c>
      <c r="AB35" s="147">
        <f t="shared" ref="AB35" si="46">SUM(AB33:AB34)</f>
        <v>0</v>
      </c>
      <c r="AC35" s="147">
        <f t="shared" ref="AC35" si="47">SUM(AC33:AC34)</f>
        <v>0</v>
      </c>
      <c r="AD35" s="147">
        <f t="shared" ref="AD35" si="48">SUM(AD33:AD34)</f>
        <v>0</v>
      </c>
      <c r="AE35" s="147">
        <f t="shared" ref="AE35" si="49">SUM(AE33:AE34)</f>
        <v>0</v>
      </c>
      <c r="AF35" s="147">
        <f t="shared" ref="AF35" si="50">SUM(AF33:AF34)</f>
        <v>0</v>
      </c>
      <c r="AG35" s="147">
        <f t="shared" ref="AG35" si="51">SUM(AG33:AG34)</f>
        <v>27</v>
      </c>
      <c r="AH35" s="147">
        <f t="shared" ref="AH35" si="52">SUM(AH33:AH34)</f>
        <v>120</v>
      </c>
      <c r="AI35" s="147">
        <f t="shared" ref="AI35" si="53">SUM(AI33:AI34)</f>
        <v>3500</v>
      </c>
      <c r="AK35" s="180">
        <f>'Schedule 3c'!C32</f>
        <v>189911.26976032637</v>
      </c>
      <c r="AL35" s="180">
        <f>AK35/SUM(AH35:AI35)</f>
        <v>52.461676729371923</v>
      </c>
    </row>
    <row r="36" spans="1:38" ht="15" thickBot="1" x14ac:dyDescent="0.4"/>
    <row r="37" spans="1:38" s="47" customFormat="1" x14ac:dyDescent="0.35">
      <c r="A37" s="14" t="s">
        <v>0</v>
      </c>
      <c r="B37" s="212" t="s">
        <v>99</v>
      </c>
      <c r="C37" s="212"/>
      <c r="D37" s="212"/>
      <c r="E37" s="212"/>
      <c r="F37" s="212"/>
      <c r="G37" s="212"/>
      <c r="H37" s="213"/>
      <c r="I37" s="46"/>
      <c r="J37" s="46"/>
    </row>
    <row r="38" spans="1:38" s="47" customFormat="1" ht="15" thickBot="1" x14ac:dyDescent="0.4">
      <c r="A38" s="15" t="s">
        <v>1</v>
      </c>
      <c r="B38" s="214" t="s">
        <v>96</v>
      </c>
      <c r="C38" s="214"/>
      <c r="D38" s="214"/>
      <c r="E38" s="214"/>
      <c r="F38" s="214"/>
      <c r="G38" s="214"/>
      <c r="H38" s="215"/>
      <c r="I38" s="46"/>
      <c r="J38" s="46"/>
    </row>
    <row r="39" spans="1:38" s="29" customFormat="1" x14ac:dyDescent="0.35">
      <c r="A39" s="197" t="s">
        <v>55</v>
      </c>
      <c r="B39" s="200"/>
      <c r="C39" s="203" t="s">
        <v>56</v>
      </c>
      <c r="D39" s="204"/>
      <c r="E39" s="204"/>
      <c r="F39" s="204"/>
      <c r="G39" s="204"/>
      <c r="H39" s="204"/>
      <c r="I39" s="204"/>
      <c r="J39" s="204"/>
      <c r="K39" s="204"/>
      <c r="L39" s="204"/>
      <c r="M39" s="204"/>
      <c r="N39" s="204"/>
      <c r="O39" s="204"/>
      <c r="P39" s="204"/>
      <c r="Q39" s="204"/>
      <c r="R39" s="204"/>
      <c r="S39" s="204"/>
      <c r="T39" s="205"/>
      <c r="U39" s="206" t="s">
        <v>57</v>
      </c>
      <c r="V39" s="207"/>
      <c r="W39" s="208"/>
      <c r="X39" s="206" t="s">
        <v>58</v>
      </c>
      <c r="Y39" s="207"/>
      <c r="Z39" s="208"/>
      <c r="AA39" s="206" t="s">
        <v>59</v>
      </c>
      <c r="AB39" s="207"/>
      <c r="AC39" s="208"/>
      <c r="AD39" s="206" t="s">
        <v>10</v>
      </c>
      <c r="AE39" s="207"/>
      <c r="AF39" s="208"/>
      <c r="AG39" s="206" t="s">
        <v>60</v>
      </c>
      <c r="AH39" s="207"/>
      <c r="AI39" s="211"/>
      <c r="AK39" s="193" t="s">
        <v>97</v>
      </c>
      <c r="AL39" s="193"/>
    </row>
    <row r="40" spans="1:38" s="29" customFormat="1" ht="58.5" customHeight="1" x14ac:dyDescent="0.35">
      <c r="A40" s="198"/>
      <c r="B40" s="201"/>
      <c r="C40" s="209" t="s">
        <v>61</v>
      </c>
      <c r="D40" s="210"/>
      <c r="E40" s="210"/>
      <c r="F40" s="210"/>
      <c r="G40" s="210"/>
      <c r="H40" s="210"/>
      <c r="I40" s="209" t="s">
        <v>62</v>
      </c>
      <c r="J40" s="210"/>
      <c r="K40" s="210"/>
      <c r="L40" s="210"/>
      <c r="M40" s="210"/>
      <c r="N40" s="210"/>
      <c r="O40" s="209" t="s">
        <v>63</v>
      </c>
      <c r="P40" s="210"/>
      <c r="Q40" s="210"/>
      <c r="R40" s="210"/>
      <c r="S40" s="210"/>
      <c r="T40" s="210"/>
      <c r="U40" s="48"/>
      <c r="V40" s="49"/>
      <c r="W40" s="49"/>
      <c r="X40" s="49"/>
      <c r="Y40" s="49"/>
      <c r="Z40" s="49"/>
      <c r="AA40" s="49"/>
      <c r="AB40" s="49"/>
      <c r="AC40" s="49"/>
      <c r="AD40" s="49"/>
      <c r="AE40" s="49"/>
      <c r="AF40" s="49"/>
      <c r="AG40" s="49"/>
      <c r="AH40" s="49"/>
      <c r="AI40" s="50"/>
      <c r="AK40" s="194" t="s">
        <v>139</v>
      </c>
      <c r="AL40" s="194" t="s">
        <v>133</v>
      </c>
    </row>
    <row r="41" spans="1:38" s="29" customFormat="1" ht="43.5" x14ac:dyDescent="0.35">
      <c r="A41" s="199"/>
      <c r="B41" s="202"/>
      <c r="C41" s="209" t="s">
        <v>64</v>
      </c>
      <c r="D41" s="210"/>
      <c r="E41" s="209" t="s">
        <v>65</v>
      </c>
      <c r="F41" s="210"/>
      <c r="G41" s="209" t="s">
        <v>66</v>
      </c>
      <c r="H41" s="210"/>
      <c r="I41" s="209" t="s">
        <v>64</v>
      </c>
      <c r="J41" s="210"/>
      <c r="K41" s="209" t="s">
        <v>65</v>
      </c>
      <c r="L41" s="210"/>
      <c r="M41" s="209" t="s">
        <v>66</v>
      </c>
      <c r="N41" s="210"/>
      <c r="O41" s="209" t="s">
        <v>64</v>
      </c>
      <c r="P41" s="210"/>
      <c r="Q41" s="209" t="s">
        <v>65</v>
      </c>
      <c r="R41" s="210"/>
      <c r="S41" s="209" t="s">
        <v>66</v>
      </c>
      <c r="T41" s="210"/>
      <c r="U41" s="148" t="s">
        <v>64</v>
      </c>
      <c r="V41" s="148" t="s">
        <v>65</v>
      </c>
      <c r="W41" s="148" t="s">
        <v>66</v>
      </c>
      <c r="X41" s="148" t="s">
        <v>64</v>
      </c>
      <c r="Y41" s="148" t="s">
        <v>65</v>
      </c>
      <c r="Z41" s="148" t="s">
        <v>66</v>
      </c>
      <c r="AA41" s="148" t="s">
        <v>64</v>
      </c>
      <c r="AB41" s="148" t="s">
        <v>65</v>
      </c>
      <c r="AC41" s="148" t="s">
        <v>66</v>
      </c>
      <c r="AD41" s="148" t="s">
        <v>64</v>
      </c>
      <c r="AE41" s="148" t="s">
        <v>65</v>
      </c>
      <c r="AF41" s="148" t="s">
        <v>66</v>
      </c>
      <c r="AG41" s="148" t="s">
        <v>67</v>
      </c>
      <c r="AH41" s="148" t="s">
        <v>68</v>
      </c>
      <c r="AI41" s="51" t="s">
        <v>69</v>
      </c>
      <c r="AK41" s="195"/>
      <c r="AL41" s="195"/>
    </row>
    <row r="42" spans="1:38" s="29" customFormat="1" x14ac:dyDescent="0.35">
      <c r="A42" s="52"/>
      <c r="B42" s="53"/>
      <c r="C42" s="216" t="s">
        <v>11</v>
      </c>
      <c r="D42" s="216"/>
      <c r="E42" s="216" t="s">
        <v>12</v>
      </c>
      <c r="F42" s="216"/>
      <c r="G42" s="216" t="s">
        <v>13</v>
      </c>
      <c r="H42" s="216"/>
      <c r="I42" s="216" t="s">
        <v>14</v>
      </c>
      <c r="J42" s="216"/>
      <c r="K42" s="216" t="s">
        <v>15</v>
      </c>
      <c r="L42" s="216"/>
      <c r="M42" s="216" t="s">
        <v>16</v>
      </c>
      <c r="N42" s="216"/>
      <c r="O42" s="216" t="s">
        <v>17</v>
      </c>
      <c r="P42" s="216"/>
      <c r="Q42" s="216" t="s">
        <v>18</v>
      </c>
      <c r="R42" s="216"/>
      <c r="S42" s="216" t="s">
        <v>19</v>
      </c>
      <c r="T42" s="216"/>
      <c r="U42" s="149" t="s">
        <v>20</v>
      </c>
      <c r="V42" s="149" t="s">
        <v>42</v>
      </c>
      <c r="W42" s="149" t="s">
        <v>43</v>
      </c>
      <c r="X42" s="149" t="s">
        <v>45</v>
      </c>
      <c r="Y42" s="149" t="s">
        <v>47</v>
      </c>
      <c r="Z42" s="149" t="s">
        <v>49</v>
      </c>
      <c r="AA42" s="149" t="s">
        <v>51</v>
      </c>
      <c r="AB42" s="149" t="s">
        <v>52</v>
      </c>
      <c r="AC42" s="149" t="s">
        <v>54</v>
      </c>
      <c r="AD42" s="149" t="s">
        <v>70</v>
      </c>
      <c r="AE42" s="149" t="s">
        <v>71</v>
      </c>
      <c r="AF42" s="149" t="s">
        <v>72</v>
      </c>
      <c r="AG42" s="149" t="s">
        <v>73</v>
      </c>
      <c r="AH42" s="149" t="s">
        <v>74</v>
      </c>
      <c r="AI42" s="149" t="s">
        <v>75</v>
      </c>
      <c r="AK42" s="143" t="s">
        <v>134</v>
      </c>
      <c r="AL42" s="143" t="s">
        <v>138</v>
      </c>
    </row>
    <row r="43" spans="1:38" s="30" customFormat="1" x14ac:dyDescent="0.35">
      <c r="A43" s="6" t="s">
        <v>21</v>
      </c>
      <c r="B43" s="54"/>
      <c r="C43" s="217"/>
      <c r="D43" s="217"/>
      <c r="E43" s="217"/>
      <c r="F43" s="217"/>
      <c r="G43" s="217"/>
      <c r="H43" s="217"/>
      <c r="I43" s="217"/>
      <c r="J43" s="217"/>
      <c r="K43" s="217"/>
      <c r="L43" s="217"/>
      <c r="M43" s="217"/>
      <c r="N43" s="217"/>
      <c r="O43" s="217"/>
      <c r="P43" s="217"/>
      <c r="Q43" s="217"/>
      <c r="R43" s="217"/>
      <c r="S43" s="217"/>
      <c r="T43" s="217"/>
      <c r="U43" s="150"/>
      <c r="V43" s="150"/>
      <c r="W43" s="150"/>
      <c r="X43" s="55"/>
      <c r="Y43" s="55"/>
      <c r="Z43" s="55"/>
      <c r="AA43" s="56"/>
      <c r="AB43" s="57"/>
      <c r="AC43" s="57"/>
      <c r="AD43" s="57"/>
      <c r="AE43" s="57"/>
      <c r="AF43" s="57"/>
      <c r="AG43" s="57"/>
      <c r="AH43" s="57"/>
      <c r="AI43" s="58"/>
      <c r="AK43" s="171"/>
      <c r="AL43" s="171"/>
    </row>
    <row r="44" spans="1:38" s="30" customFormat="1" x14ac:dyDescent="0.35">
      <c r="A44" s="59" t="s">
        <v>22</v>
      </c>
      <c r="B44" s="4" t="s">
        <v>11</v>
      </c>
      <c r="C44" s="218"/>
      <c r="D44" s="219"/>
      <c r="E44" s="220"/>
      <c r="F44" s="221"/>
      <c r="G44" s="218"/>
      <c r="H44" s="219"/>
      <c r="I44" s="222">
        <v>30</v>
      </c>
      <c r="J44" s="223"/>
      <c r="K44" s="224"/>
      <c r="L44" s="225"/>
      <c r="M44" s="222">
        <v>6000</v>
      </c>
      <c r="N44" s="223"/>
      <c r="O44" s="226">
        <f>SUM(C44,I44)</f>
        <v>30</v>
      </c>
      <c r="P44" s="227"/>
      <c r="Q44" s="226">
        <f>SUM(E44,K44)</f>
        <v>0</v>
      </c>
      <c r="R44" s="227"/>
      <c r="S44" s="226">
        <f>SUM(G44,M44)</f>
        <v>6000</v>
      </c>
      <c r="T44" s="227"/>
      <c r="U44" s="60"/>
      <c r="V44" s="61"/>
      <c r="W44" s="60"/>
      <c r="X44" s="60"/>
      <c r="Y44" s="61"/>
      <c r="Z44" s="60"/>
      <c r="AA44" s="62">
        <v>5</v>
      </c>
      <c r="AB44" s="61"/>
      <c r="AC44" s="160">
        <v>80</v>
      </c>
      <c r="AD44" s="63"/>
      <c r="AE44" s="61"/>
      <c r="AF44" s="60"/>
      <c r="AG44" s="64">
        <f>SUM(O44,X44,AA44,AD44)</f>
        <v>35</v>
      </c>
      <c r="AH44" s="65"/>
      <c r="AI44" s="66">
        <f>SUM(S44,Z44,AC44,AF44)</f>
        <v>6080</v>
      </c>
      <c r="AK44" s="180">
        <f>'Schedule 3c'!C40</f>
        <v>228193.77868434472</v>
      </c>
      <c r="AL44" s="180">
        <f>AK44/AI44</f>
        <v>37.531871494135643</v>
      </c>
    </row>
    <row r="45" spans="1:38" s="30" customFormat="1" x14ac:dyDescent="0.35">
      <c r="A45" s="59" t="s">
        <v>23</v>
      </c>
      <c r="B45" s="4" t="s">
        <v>12</v>
      </c>
      <c r="C45" s="218"/>
      <c r="D45" s="219"/>
      <c r="E45" s="220"/>
      <c r="F45" s="221"/>
      <c r="G45" s="218"/>
      <c r="H45" s="219"/>
      <c r="I45" s="222">
        <v>15</v>
      </c>
      <c r="J45" s="223"/>
      <c r="K45" s="224"/>
      <c r="L45" s="225"/>
      <c r="M45" s="222">
        <v>3000</v>
      </c>
      <c r="N45" s="223"/>
      <c r="O45" s="226">
        <f t="shared" ref="O45:O49" si="54">SUM(C45,I45)</f>
        <v>15</v>
      </c>
      <c r="P45" s="227"/>
      <c r="Q45" s="226">
        <f t="shared" ref="Q45:Q49" si="55">SUM(E45,K45)</f>
        <v>0</v>
      </c>
      <c r="R45" s="227"/>
      <c r="S45" s="226">
        <f t="shared" ref="S45:S49" si="56">SUM(G45,M45)</f>
        <v>3000</v>
      </c>
      <c r="T45" s="227"/>
      <c r="U45" s="60"/>
      <c r="V45" s="61"/>
      <c r="W45" s="60"/>
      <c r="X45" s="60"/>
      <c r="Y45" s="61"/>
      <c r="Z45" s="60"/>
      <c r="AA45" s="62"/>
      <c r="AB45" s="61"/>
      <c r="AC45" s="60"/>
      <c r="AD45" s="63"/>
      <c r="AE45" s="61"/>
      <c r="AF45" s="60"/>
      <c r="AG45" s="64">
        <f t="shared" ref="AG45:AG49" si="57">SUM(O45,X45,AA45,AD45)</f>
        <v>15</v>
      </c>
      <c r="AH45" s="65"/>
      <c r="AI45" s="66">
        <f>SUM(S45,Z45,AC45,AF45)</f>
        <v>3000</v>
      </c>
      <c r="AK45" s="180">
        <f>'Schedule 3c'!C41</f>
        <v>112595.61448240695</v>
      </c>
      <c r="AL45" s="180">
        <f>AK45/AI45</f>
        <v>37.53187149413565</v>
      </c>
    </row>
    <row r="46" spans="1:38" s="30" customFormat="1" x14ac:dyDescent="0.35">
      <c r="A46" s="59" t="s">
        <v>24</v>
      </c>
      <c r="B46" s="4" t="s">
        <v>13</v>
      </c>
      <c r="C46" s="218"/>
      <c r="D46" s="219"/>
      <c r="E46" s="218"/>
      <c r="F46" s="219"/>
      <c r="G46" s="220"/>
      <c r="H46" s="221"/>
      <c r="I46" s="222">
        <v>1</v>
      </c>
      <c r="J46" s="223"/>
      <c r="K46" s="222">
        <v>80</v>
      </c>
      <c r="L46" s="223"/>
      <c r="M46" s="224"/>
      <c r="N46" s="225"/>
      <c r="O46" s="226">
        <f t="shared" si="54"/>
        <v>1</v>
      </c>
      <c r="P46" s="227"/>
      <c r="Q46" s="226">
        <f t="shared" si="55"/>
        <v>80</v>
      </c>
      <c r="R46" s="227"/>
      <c r="S46" s="226">
        <f t="shared" si="56"/>
        <v>0</v>
      </c>
      <c r="T46" s="227"/>
      <c r="U46" s="60"/>
      <c r="V46" s="60"/>
      <c r="W46" s="61"/>
      <c r="X46" s="60"/>
      <c r="Y46" s="60"/>
      <c r="Z46" s="61"/>
      <c r="AA46" s="62"/>
      <c r="AB46" s="60"/>
      <c r="AC46" s="61"/>
      <c r="AD46" s="63"/>
      <c r="AE46" s="60"/>
      <c r="AF46" s="61"/>
      <c r="AG46" s="64">
        <f t="shared" si="57"/>
        <v>1</v>
      </c>
      <c r="AH46" s="67">
        <f>SUM(Q46,Y46,AB46,AE46)</f>
        <v>80</v>
      </c>
      <c r="AI46" s="68"/>
      <c r="AK46" s="180">
        <f>'Schedule 3c'!C42</f>
        <v>39033.146353901073</v>
      </c>
      <c r="AL46" s="180">
        <f>AK46/AH46</f>
        <v>487.91432942376343</v>
      </c>
    </row>
    <row r="47" spans="1:38" s="47" customFormat="1" x14ac:dyDescent="0.35">
      <c r="A47" s="59" t="s">
        <v>25</v>
      </c>
      <c r="B47" s="4" t="s">
        <v>14</v>
      </c>
      <c r="C47" s="229"/>
      <c r="D47" s="229"/>
      <c r="E47" s="228"/>
      <c r="F47" s="228"/>
      <c r="G47" s="229"/>
      <c r="H47" s="229"/>
      <c r="I47" s="229"/>
      <c r="J47" s="229"/>
      <c r="K47" s="228"/>
      <c r="L47" s="228"/>
      <c r="M47" s="229"/>
      <c r="N47" s="229"/>
      <c r="O47" s="226">
        <f t="shared" si="54"/>
        <v>0</v>
      </c>
      <c r="P47" s="227"/>
      <c r="Q47" s="226">
        <f t="shared" si="55"/>
        <v>0</v>
      </c>
      <c r="R47" s="227"/>
      <c r="S47" s="226">
        <f t="shared" si="56"/>
        <v>0</v>
      </c>
      <c r="T47" s="227"/>
      <c r="U47" s="69"/>
      <c r="V47" s="70"/>
      <c r="W47" s="60"/>
      <c r="X47" s="69"/>
      <c r="Y47" s="70"/>
      <c r="Z47" s="60"/>
      <c r="AA47" s="62"/>
      <c r="AB47" s="70"/>
      <c r="AC47" s="60"/>
      <c r="AD47" s="69"/>
      <c r="AE47" s="70"/>
      <c r="AF47" s="60"/>
      <c r="AG47" s="64">
        <f t="shared" si="57"/>
        <v>0</v>
      </c>
      <c r="AH47" s="70"/>
      <c r="AI47" s="66">
        <f>SUM(S47,Z47,AC47,AF47)</f>
        <v>0</v>
      </c>
      <c r="AK47" s="180">
        <v>0</v>
      </c>
      <c r="AL47" s="180">
        <v>0</v>
      </c>
    </row>
    <row r="48" spans="1:38" s="47" customFormat="1" x14ac:dyDescent="0.35">
      <c r="A48" s="59" t="s">
        <v>26</v>
      </c>
      <c r="B48" s="4" t="s">
        <v>15</v>
      </c>
      <c r="C48" s="229"/>
      <c r="D48" s="229"/>
      <c r="E48" s="228"/>
      <c r="F48" s="228"/>
      <c r="G48" s="229"/>
      <c r="H48" s="229"/>
      <c r="I48" s="229"/>
      <c r="J48" s="229"/>
      <c r="K48" s="228"/>
      <c r="L48" s="228"/>
      <c r="M48" s="229"/>
      <c r="N48" s="229"/>
      <c r="O48" s="226">
        <f t="shared" si="54"/>
        <v>0</v>
      </c>
      <c r="P48" s="227"/>
      <c r="Q48" s="226">
        <f t="shared" si="55"/>
        <v>0</v>
      </c>
      <c r="R48" s="227"/>
      <c r="S48" s="226">
        <f t="shared" si="56"/>
        <v>0</v>
      </c>
      <c r="T48" s="227"/>
      <c r="U48" s="69"/>
      <c r="V48" s="70"/>
      <c r="W48" s="60"/>
      <c r="X48" s="69"/>
      <c r="Y48" s="70"/>
      <c r="Z48" s="60"/>
      <c r="AA48" s="62"/>
      <c r="AB48" s="70"/>
      <c r="AC48" s="60"/>
      <c r="AD48" s="69"/>
      <c r="AE48" s="70"/>
      <c r="AF48" s="60"/>
      <c r="AG48" s="64">
        <f t="shared" si="57"/>
        <v>0</v>
      </c>
      <c r="AH48" s="70"/>
      <c r="AI48" s="66">
        <f>SUM(S48,Z48,AC48,AF48)</f>
        <v>0</v>
      </c>
      <c r="AK48" s="180">
        <v>0</v>
      </c>
      <c r="AL48" s="180">
        <v>0</v>
      </c>
    </row>
    <row r="49" spans="1:38" s="47" customFormat="1" x14ac:dyDescent="0.35">
      <c r="A49" s="59" t="s">
        <v>27</v>
      </c>
      <c r="B49" s="4" t="s">
        <v>16</v>
      </c>
      <c r="C49" s="229"/>
      <c r="D49" s="229"/>
      <c r="E49" s="229"/>
      <c r="F49" s="229"/>
      <c r="G49" s="228"/>
      <c r="H49" s="228"/>
      <c r="I49" s="229"/>
      <c r="J49" s="229"/>
      <c r="K49" s="229"/>
      <c r="L49" s="229"/>
      <c r="M49" s="228"/>
      <c r="N49" s="228"/>
      <c r="O49" s="226">
        <f t="shared" si="54"/>
        <v>0</v>
      </c>
      <c r="P49" s="227"/>
      <c r="Q49" s="226">
        <f t="shared" si="55"/>
        <v>0</v>
      </c>
      <c r="R49" s="227"/>
      <c r="S49" s="226">
        <f t="shared" si="56"/>
        <v>0</v>
      </c>
      <c r="T49" s="227"/>
      <c r="U49" s="69"/>
      <c r="V49" s="69"/>
      <c r="W49" s="70"/>
      <c r="X49" s="69"/>
      <c r="Y49" s="69"/>
      <c r="Z49" s="70"/>
      <c r="AA49" s="62"/>
      <c r="AB49" s="69"/>
      <c r="AC49" s="70"/>
      <c r="AD49" s="69"/>
      <c r="AE49" s="69"/>
      <c r="AF49" s="70"/>
      <c r="AG49" s="64">
        <f t="shared" si="57"/>
        <v>0</v>
      </c>
      <c r="AH49" s="71">
        <f>SUM(Q49,Y49,AB49,AE49)</f>
        <v>0</v>
      </c>
      <c r="AI49" s="72"/>
      <c r="AK49" s="180">
        <v>0</v>
      </c>
      <c r="AL49" s="180">
        <v>0</v>
      </c>
    </row>
    <row r="50" spans="1:38" s="47" customFormat="1" ht="15" thickBot="1" x14ac:dyDescent="0.4">
      <c r="A50" s="73" t="s">
        <v>132</v>
      </c>
      <c r="B50" s="4" t="s">
        <v>17</v>
      </c>
      <c r="C50" s="196">
        <f>SUM(C42:D47)</f>
        <v>0</v>
      </c>
      <c r="D50" s="196"/>
      <c r="E50" s="196">
        <f t="shared" ref="E50" si="58">SUM(E42:F47)</f>
        <v>0</v>
      </c>
      <c r="F50" s="196"/>
      <c r="G50" s="196">
        <f t="shared" ref="G50" si="59">SUM(G42:H47)</f>
        <v>0</v>
      </c>
      <c r="H50" s="196"/>
      <c r="I50" s="196">
        <f t="shared" ref="I50" si="60">SUM(I42:J47)</f>
        <v>46</v>
      </c>
      <c r="J50" s="196"/>
      <c r="K50" s="196">
        <f t="shared" ref="K50" si="61">SUM(K42:L47)</f>
        <v>80</v>
      </c>
      <c r="L50" s="196"/>
      <c r="M50" s="196">
        <f t="shared" ref="M50" si="62">SUM(M42:N47)</f>
        <v>9000</v>
      </c>
      <c r="N50" s="196"/>
      <c r="O50" s="196">
        <f t="shared" ref="O50" si="63">SUM(O42:P47)</f>
        <v>46</v>
      </c>
      <c r="P50" s="196"/>
      <c r="Q50" s="196">
        <f t="shared" ref="Q50" si="64">SUM(Q42:R47)</f>
        <v>80</v>
      </c>
      <c r="R50" s="196"/>
      <c r="S50" s="196">
        <f t="shared" ref="S50" si="65">SUM(S42:T47)</f>
        <v>9000</v>
      </c>
      <c r="T50" s="196"/>
      <c r="U50" s="147">
        <f>SUM(U42:U47)</f>
        <v>0</v>
      </c>
      <c r="V50" s="147">
        <f t="shared" ref="V50:AI50" si="66">SUM(V42:V47)</f>
        <v>0</v>
      </c>
      <c r="W50" s="147">
        <f t="shared" si="66"/>
        <v>0</v>
      </c>
      <c r="X50" s="147">
        <f t="shared" si="66"/>
        <v>0</v>
      </c>
      <c r="Y50" s="147">
        <f t="shared" si="66"/>
        <v>0</v>
      </c>
      <c r="Z50" s="147">
        <f t="shared" si="66"/>
        <v>0</v>
      </c>
      <c r="AA50" s="147">
        <f t="shared" si="66"/>
        <v>5</v>
      </c>
      <c r="AB50" s="147">
        <f t="shared" si="66"/>
        <v>0</v>
      </c>
      <c r="AC50" s="147">
        <f t="shared" si="66"/>
        <v>80</v>
      </c>
      <c r="AD50" s="147">
        <f t="shared" si="66"/>
        <v>0</v>
      </c>
      <c r="AE50" s="147">
        <f t="shared" si="66"/>
        <v>0</v>
      </c>
      <c r="AF50" s="147">
        <f t="shared" si="66"/>
        <v>0</v>
      </c>
      <c r="AG50" s="147">
        <f t="shared" si="66"/>
        <v>51</v>
      </c>
      <c r="AH50" s="147">
        <f t="shared" si="66"/>
        <v>80</v>
      </c>
      <c r="AI50" s="147">
        <f t="shared" si="66"/>
        <v>9080</v>
      </c>
      <c r="AK50" s="180">
        <v>0</v>
      </c>
      <c r="AL50" s="180">
        <v>0</v>
      </c>
    </row>
    <row r="51" spans="1:38" s="47" customFormat="1" x14ac:dyDescent="0.35">
      <c r="A51" s="137" t="s">
        <v>131</v>
      </c>
      <c r="B51" s="4" t="s">
        <v>18</v>
      </c>
      <c r="C51" s="191"/>
      <c r="D51" s="192"/>
      <c r="E51" s="191"/>
      <c r="F51" s="192"/>
      <c r="G51" s="191"/>
      <c r="H51" s="192"/>
      <c r="I51" s="191"/>
      <c r="J51" s="192"/>
      <c r="K51" s="191"/>
      <c r="L51" s="192"/>
      <c r="M51" s="191"/>
      <c r="N51" s="192"/>
      <c r="O51" s="138"/>
      <c r="P51" s="139"/>
      <c r="Q51" s="138"/>
      <c r="R51" s="139"/>
      <c r="S51" s="138"/>
      <c r="T51" s="139"/>
      <c r="U51" s="140"/>
      <c r="V51" s="140"/>
      <c r="W51" s="140"/>
      <c r="X51" s="140"/>
      <c r="Y51" s="140"/>
      <c r="Z51" s="140"/>
      <c r="AA51" s="140"/>
      <c r="AB51" s="140"/>
      <c r="AC51" s="140"/>
      <c r="AD51" s="140"/>
      <c r="AE51" s="140"/>
      <c r="AF51" s="140"/>
      <c r="AG51" s="141"/>
      <c r="AH51" s="142"/>
      <c r="AI51" s="142"/>
      <c r="AK51" s="180">
        <v>0</v>
      </c>
      <c r="AL51" s="180">
        <v>0</v>
      </c>
    </row>
    <row r="52" spans="1:38" s="31" customFormat="1" ht="15" thickBot="1" x14ac:dyDescent="0.4">
      <c r="A52" s="73" t="s">
        <v>76</v>
      </c>
      <c r="B52" s="4" t="s">
        <v>19</v>
      </c>
      <c r="C52" s="196">
        <f>SUM(C50:D51)</f>
        <v>0</v>
      </c>
      <c r="D52" s="196"/>
      <c r="E52" s="196">
        <f t="shared" ref="E52" si="67">SUM(E50:F51)</f>
        <v>0</v>
      </c>
      <c r="F52" s="196"/>
      <c r="G52" s="196">
        <f t="shared" ref="G52" si="68">SUM(G50:H51)</f>
        <v>0</v>
      </c>
      <c r="H52" s="196"/>
      <c r="I52" s="196">
        <f t="shared" ref="I52" si="69">SUM(I50:J51)</f>
        <v>46</v>
      </c>
      <c r="J52" s="196"/>
      <c r="K52" s="196">
        <f>SUM(K50:L51)</f>
        <v>80</v>
      </c>
      <c r="L52" s="196"/>
      <c r="M52" s="196">
        <f t="shared" ref="M52:S52" si="70">SUM(M50:N51)</f>
        <v>9000</v>
      </c>
      <c r="N52" s="196"/>
      <c r="O52" s="196">
        <f t="shared" si="70"/>
        <v>46</v>
      </c>
      <c r="P52" s="196"/>
      <c r="Q52" s="196">
        <f t="shared" si="70"/>
        <v>80</v>
      </c>
      <c r="R52" s="196"/>
      <c r="S52" s="196">
        <f t="shared" si="70"/>
        <v>9000</v>
      </c>
      <c r="T52" s="196"/>
      <c r="U52" s="147">
        <f>SUM(U50:U51)</f>
        <v>0</v>
      </c>
      <c r="V52" s="147">
        <f t="shared" ref="V52" si="71">SUM(V50:V51)</f>
        <v>0</v>
      </c>
      <c r="W52" s="147">
        <f t="shared" ref="W52" si="72">SUM(W50:W51)</f>
        <v>0</v>
      </c>
      <c r="X52" s="147">
        <f t="shared" ref="X52" si="73">SUM(X50:X51)</f>
        <v>0</v>
      </c>
      <c r="Y52" s="147">
        <f t="shared" ref="Y52" si="74">SUM(Y50:Y51)</f>
        <v>0</v>
      </c>
      <c r="Z52" s="147">
        <f t="shared" ref="Z52" si="75">SUM(Z50:Z51)</f>
        <v>0</v>
      </c>
      <c r="AA52" s="147">
        <f t="shared" ref="AA52" si="76">SUM(AA50:AA51)</f>
        <v>5</v>
      </c>
      <c r="AB52" s="147">
        <f t="shared" ref="AB52" si="77">SUM(AB50:AB51)</f>
        <v>0</v>
      </c>
      <c r="AC52" s="147">
        <f t="shared" ref="AC52" si="78">SUM(AC50:AC51)</f>
        <v>80</v>
      </c>
      <c r="AD52" s="147">
        <f t="shared" ref="AD52" si="79">SUM(AD50:AD51)</f>
        <v>0</v>
      </c>
      <c r="AE52" s="147">
        <f t="shared" ref="AE52" si="80">SUM(AE50:AE51)</f>
        <v>0</v>
      </c>
      <c r="AF52" s="147">
        <f t="shared" ref="AF52" si="81">SUM(AF50:AF51)</f>
        <v>0</v>
      </c>
      <c r="AG52" s="147">
        <f t="shared" ref="AG52" si="82">SUM(AG50:AG51)</f>
        <v>51</v>
      </c>
      <c r="AH52" s="147">
        <f t="shared" ref="AH52" si="83">SUM(AH50:AH51)</f>
        <v>80</v>
      </c>
      <c r="AI52" s="147">
        <f t="shared" ref="AI52" si="84">SUM(AI50:AI51)</f>
        <v>9080</v>
      </c>
      <c r="AK52" s="180">
        <f>'Schedule 3c'!C48</f>
        <v>379822.53952065273</v>
      </c>
      <c r="AL52" s="180">
        <f>AK52/SUM(AH52:AI52)</f>
        <v>41.465342742429335</v>
      </c>
    </row>
  </sheetData>
  <mergeCells count="363">
    <mergeCell ref="AL6:AL7"/>
    <mergeCell ref="AL23:AL24"/>
    <mergeCell ref="AL40:AL41"/>
    <mergeCell ref="C52:D52"/>
    <mergeCell ref="E52:F52"/>
    <mergeCell ref="G52:H52"/>
    <mergeCell ref="I52:J52"/>
    <mergeCell ref="K52:L52"/>
    <mergeCell ref="M52:N52"/>
    <mergeCell ref="O52:P52"/>
    <mergeCell ref="Q52:R52"/>
    <mergeCell ref="S52:T52"/>
    <mergeCell ref="C49:D49"/>
    <mergeCell ref="E49:F49"/>
    <mergeCell ref="G49:H49"/>
    <mergeCell ref="I49:J49"/>
    <mergeCell ref="K49:L49"/>
    <mergeCell ref="M49:N49"/>
    <mergeCell ref="O49:P49"/>
    <mergeCell ref="Q49:R49"/>
    <mergeCell ref="S49:T49"/>
    <mergeCell ref="O47:P47"/>
    <mergeCell ref="Q47:R47"/>
    <mergeCell ref="S47:T47"/>
    <mergeCell ref="Q48:R48"/>
    <mergeCell ref="S48:T48"/>
    <mergeCell ref="C46:D46"/>
    <mergeCell ref="E46:F46"/>
    <mergeCell ref="G46:H46"/>
    <mergeCell ref="I46:J46"/>
    <mergeCell ref="K46:L46"/>
    <mergeCell ref="M46:N46"/>
    <mergeCell ref="O46:P46"/>
    <mergeCell ref="Q46:R46"/>
    <mergeCell ref="S46:T46"/>
    <mergeCell ref="C48:D48"/>
    <mergeCell ref="E48:F48"/>
    <mergeCell ref="G48:H48"/>
    <mergeCell ref="I48:J48"/>
    <mergeCell ref="K48:L48"/>
    <mergeCell ref="M48:N48"/>
    <mergeCell ref="O48:P48"/>
    <mergeCell ref="C47:D47"/>
    <mergeCell ref="E47:F47"/>
    <mergeCell ref="G47:H47"/>
    <mergeCell ref="I47:J47"/>
    <mergeCell ref="K47:L47"/>
    <mergeCell ref="M47:N47"/>
    <mergeCell ref="C45:D45"/>
    <mergeCell ref="E45:F45"/>
    <mergeCell ref="G45:H45"/>
    <mergeCell ref="I45:J45"/>
    <mergeCell ref="K45:L45"/>
    <mergeCell ref="M45:N45"/>
    <mergeCell ref="O45:P45"/>
    <mergeCell ref="Q45:R45"/>
    <mergeCell ref="S45:T45"/>
    <mergeCell ref="C44:D44"/>
    <mergeCell ref="E44:F44"/>
    <mergeCell ref="G44:H44"/>
    <mergeCell ref="I44:J44"/>
    <mergeCell ref="K44:L44"/>
    <mergeCell ref="M44:N44"/>
    <mergeCell ref="O44:P44"/>
    <mergeCell ref="Q44:R44"/>
    <mergeCell ref="S44:T44"/>
    <mergeCell ref="C43:D43"/>
    <mergeCell ref="E43:F43"/>
    <mergeCell ref="G43:H43"/>
    <mergeCell ref="I43:J43"/>
    <mergeCell ref="K43:L43"/>
    <mergeCell ref="M43:N43"/>
    <mergeCell ref="O43:P43"/>
    <mergeCell ref="Q43:R43"/>
    <mergeCell ref="S43:T43"/>
    <mergeCell ref="C42:D42"/>
    <mergeCell ref="E42:F42"/>
    <mergeCell ref="G42:H42"/>
    <mergeCell ref="I42:J42"/>
    <mergeCell ref="K42:L42"/>
    <mergeCell ref="M42:N42"/>
    <mergeCell ref="O42:P42"/>
    <mergeCell ref="Q42:R42"/>
    <mergeCell ref="S42:T42"/>
    <mergeCell ref="X39:Z39"/>
    <mergeCell ref="AA39:AC39"/>
    <mergeCell ref="AD39:AF39"/>
    <mergeCell ref="AG39:AI39"/>
    <mergeCell ref="C40:H40"/>
    <mergeCell ref="I40:N40"/>
    <mergeCell ref="O40:T40"/>
    <mergeCell ref="B37:H37"/>
    <mergeCell ref="B38:H38"/>
    <mergeCell ref="U39:W39"/>
    <mergeCell ref="C41:D41"/>
    <mergeCell ref="E41:F41"/>
    <mergeCell ref="G41:H41"/>
    <mergeCell ref="I41:J41"/>
    <mergeCell ref="S32:T32"/>
    <mergeCell ref="C35:D35"/>
    <mergeCell ref="E35:F35"/>
    <mergeCell ref="G35:H35"/>
    <mergeCell ref="I35:J35"/>
    <mergeCell ref="K35:L35"/>
    <mergeCell ref="M35:N35"/>
    <mergeCell ref="O35:P35"/>
    <mergeCell ref="Q35:R35"/>
    <mergeCell ref="S35:T35"/>
    <mergeCell ref="K41:L41"/>
    <mergeCell ref="M41:N41"/>
    <mergeCell ref="O41:P41"/>
    <mergeCell ref="Q41:R41"/>
    <mergeCell ref="S41:T41"/>
    <mergeCell ref="C32:D32"/>
    <mergeCell ref="E32:F32"/>
    <mergeCell ref="G32:H32"/>
    <mergeCell ref="I32:J32"/>
    <mergeCell ref="K32:L32"/>
    <mergeCell ref="M32:N32"/>
    <mergeCell ref="O32:P32"/>
    <mergeCell ref="Q32:R32"/>
    <mergeCell ref="A39:A41"/>
    <mergeCell ref="B39:B41"/>
    <mergeCell ref="C39:T39"/>
    <mergeCell ref="O30:P30"/>
    <mergeCell ref="Q30:R30"/>
    <mergeCell ref="S30:T30"/>
    <mergeCell ref="C31:D31"/>
    <mergeCell ref="E31:F31"/>
    <mergeCell ref="G31:H31"/>
    <mergeCell ref="I31:J31"/>
    <mergeCell ref="K31:L31"/>
    <mergeCell ref="M31:N31"/>
    <mergeCell ref="O31:P31"/>
    <mergeCell ref="C30:D30"/>
    <mergeCell ref="E30:F30"/>
    <mergeCell ref="G30:H30"/>
    <mergeCell ref="I30:J30"/>
    <mergeCell ref="K30:L30"/>
    <mergeCell ref="M30:N30"/>
    <mergeCell ref="Q31:R31"/>
    <mergeCell ref="S31:T31"/>
    <mergeCell ref="C29:D29"/>
    <mergeCell ref="E29:F29"/>
    <mergeCell ref="G29:H29"/>
    <mergeCell ref="I29:J29"/>
    <mergeCell ref="K29:L29"/>
    <mergeCell ref="M29:N29"/>
    <mergeCell ref="O29:P29"/>
    <mergeCell ref="Q29:R29"/>
    <mergeCell ref="S29:T29"/>
    <mergeCell ref="C28:D28"/>
    <mergeCell ref="E28:F28"/>
    <mergeCell ref="G28:H28"/>
    <mergeCell ref="I28:J28"/>
    <mergeCell ref="K28:L28"/>
    <mergeCell ref="M28:N28"/>
    <mergeCell ref="O28:P28"/>
    <mergeCell ref="Q28:R28"/>
    <mergeCell ref="S28:T28"/>
    <mergeCell ref="C27:D27"/>
    <mergeCell ref="E27:F27"/>
    <mergeCell ref="G27:H27"/>
    <mergeCell ref="I27:J27"/>
    <mergeCell ref="K27:L27"/>
    <mergeCell ref="M27:N27"/>
    <mergeCell ref="O27:P27"/>
    <mergeCell ref="Q27:R27"/>
    <mergeCell ref="S27:T27"/>
    <mergeCell ref="C26:D26"/>
    <mergeCell ref="E26:F26"/>
    <mergeCell ref="G26:H26"/>
    <mergeCell ref="I26:J26"/>
    <mergeCell ref="K26:L26"/>
    <mergeCell ref="M26:N26"/>
    <mergeCell ref="O26:P26"/>
    <mergeCell ref="Q26:R26"/>
    <mergeCell ref="S26:T26"/>
    <mergeCell ref="C25:D25"/>
    <mergeCell ref="E25:F25"/>
    <mergeCell ref="G25:H25"/>
    <mergeCell ref="I25:J25"/>
    <mergeCell ref="K25:L25"/>
    <mergeCell ref="M25:N25"/>
    <mergeCell ref="O25:P25"/>
    <mergeCell ref="Q25:R25"/>
    <mergeCell ref="S25:T25"/>
    <mergeCell ref="X22:Z22"/>
    <mergeCell ref="AA22:AC22"/>
    <mergeCell ref="AD22:AF22"/>
    <mergeCell ref="AG22:AI22"/>
    <mergeCell ref="C23:H23"/>
    <mergeCell ref="I23:N23"/>
    <mergeCell ref="O23:T23"/>
    <mergeCell ref="B20:H20"/>
    <mergeCell ref="B21:H21"/>
    <mergeCell ref="U22:W22"/>
    <mergeCell ref="C24:D24"/>
    <mergeCell ref="E24:F24"/>
    <mergeCell ref="G24:H24"/>
    <mergeCell ref="I24:J24"/>
    <mergeCell ref="S15:T15"/>
    <mergeCell ref="C18:D18"/>
    <mergeCell ref="E18:F18"/>
    <mergeCell ref="G18:H18"/>
    <mergeCell ref="I18:J18"/>
    <mergeCell ref="K18:L18"/>
    <mergeCell ref="M18:N18"/>
    <mergeCell ref="O18:P18"/>
    <mergeCell ref="Q18:R18"/>
    <mergeCell ref="S18:T18"/>
    <mergeCell ref="K24:L24"/>
    <mergeCell ref="M24:N24"/>
    <mergeCell ref="O24:P24"/>
    <mergeCell ref="Q24:R24"/>
    <mergeCell ref="S24:T24"/>
    <mergeCell ref="C15:D15"/>
    <mergeCell ref="E15:F15"/>
    <mergeCell ref="G15:H15"/>
    <mergeCell ref="I15:J15"/>
    <mergeCell ref="K15:L15"/>
    <mergeCell ref="M15:N15"/>
    <mergeCell ref="O15:P15"/>
    <mergeCell ref="Q15:R15"/>
    <mergeCell ref="A22:A24"/>
    <mergeCell ref="B22:B24"/>
    <mergeCell ref="C22:T22"/>
    <mergeCell ref="O13:P13"/>
    <mergeCell ref="Q13:R13"/>
    <mergeCell ref="S13:T13"/>
    <mergeCell ref="C14:D14"/>
    <mergeCell ref="E14:F14"/>
    <mergeCell ref="G14:H14"/>
    <mergeCell ref="I14:J14"/>
    <mergeCell ref="K14:L14"/>
    <mergeCell ref="M14:N14"/>
    <mergeCell ref="O14:P14"/>
    <mergeCell ref="C13:D13"/>
    <mergeCell ref="E13:F13"/>
    <mergeCell ref="G13:H13"/>
    <mergeCell ref="I13:J13"/>
    <mergeCell ref="K13:L13"/>
    <mergeCell ref="M13:N13"/>
    <mergeCell ref="Q14:R14"/>
    <mergeCell ref="S14:T14"/>
    <mergeCell ref="C12:D12"/>
    <mergeCell ref="E12:F12"/>
    <mergeCell ref="G12:H12"/>
    <mergeCell ref="I12:J12"/>
    <mergeCell ref="K12:L12"/>
    <mergeCell ref="M12:N12"/>
    <mergeCell ref="O12:P12"/>
    <mergeCell ref="Q12:R12"/>
    <mergeCell ref="S12:T12"/>
    <mergeCell ref="C11:D11"/>
    <mergeCell ref="E11:F11"/>
    <mergeCell ref="G11:H11"/>
    <mergeCell ref="I11:J11"/>
    <mergeCell ref="K11:L11"/>
    <mergeCell ref="M11:N11"/>
    <mergeCell ref="O11:P11"/>
    <mergeCell ref="Q11:R11"/>
    <mergeCell ref="S11:T11"/>
    <mergeCell ref="C10:D10"/>
    <mergeCell ref="E10:F10"/>
    <mergeCell ref="G10:H10"/>
    <mergeCell ref="I10:J10"/>
    <mergeCell ref="K10:L10"/>
    <mergeCell ref="M10:N10"/>
    <mergeCell ref="O10:P10"/>
    <mergeCell ref="Q10:R10"/>
    <mergeCell ref="S10:T10"/>
    <mergeCell ref="C9:D9"/>
    <mergeCell ref="E9:F9"/>
    <mergeCell ref="G9:H9"/>
    <mergeCell ref="I9:J9"/>
    <mergeCell ref="K9:L9"/>
    <mergeCell ref="M9:N9"/>
    <mergeCell ref="O9:P9"/>
    <mergeCell ref="Q9:R9"/>
    <mergeCell ref="S9:T9"/>
    <mergeCell ref="C8:D8"/>
    <mergeCell ref="E8:F8"/>
    <mergeCell ref="G8:H8"/>
    <mergeCell ref="I8:J8"/>
    <mergeCell ref="K8:L8"/>
    <mergeCell ref="M8:N8"/>
    <mergeCell ref="O8:P8"/>
    <mergeCell ref="Q8:R8"/>
    <mergeCell ref="S8:T8"/>
    <mergeCell ref="AA5:AC5"/>
    <mergeCell ref="AD5:AF5"/>
    <mergeCell ref="AG5:AI5"/>
    <mergeCell ref="C6:H6"/>
    <mergeCell ref="I6:N6"/>
    <mergeCell ref="O6:T6"/>
    <mergeCell ref="B3:H3"/>
    <mergeCell ref="B4:H4"/>
    <mergeCell ref="K7:L7"/>
    <mergeCell ref="M7:N7"/>
    <mergeCell ref="O7:P7"/>
    <mergeCell ref="Q7:R7"/>
    <mergeCell ref="S7:T7"/>
    <mergeCell ref="A5:A7"/>
    <mergeCell ref="B5:B7"/>
    <mergeCell ref="C5:T5"/>
    <mergeCell ref="U5:W5"/>
    <mergeCell ref="C7:D7"/>
    <mergeCell ref="E7:F7"/>
    <mergeCell ref="G7:H7"/>
    <mergeCell ref="I7:J7"/>
    <mergeCell ref="X5:Z5"/>
    <mergeCell ref="C16:D16"/>
    <mergeCell ref="E16:F16"/>
    <mergeCell ref="G16:H16"/>
    <mergeCell ref="I16:J16"/>
    <mergeCell ref="K16:L16"/>
    <mergeCell ref="M16:N16"/>
    <mergeCell ref="O16:P16"/>
    <mergeCell ref="Q16:R16"/>
    <mergeCell ref="S16:T16"/>
    <mergeCell ref="C33:D33"/>
    <mergeCell ref="E33:F33"/>
    <mergeCell ref="G33:H33"/>
    <mergeCell ref="I33:J33"/>
    <mergeCell ref="K33:L33"/>
    <mergeCell ref="M33:N33"/>
    <mergeCell ref="O33:P33"/>
    <mergeCell ref="Q33:R33"/>
    <mergeCell ref="S33:T33"/>
    <mergeCell ref="C50:D50"/>
    <mergeCell ref="E50:F50"/>
    <mergeCell ref="G50:H50"/>
    <mergeCell ref="I50:J50"/>
    <mergeCell ref="K50:L50"/>
    <mergeCell ref="M50:N50"/>
    <mergeCell ref="O50:P50"/>
    <mergeCell ref="Q50:R50"/>
    <mergeCell ref="S50:T50"/>
    <mergeCell ref="C51:D51"/>
    <mergeCell ref="E51:F51"/>
    <mergeCell ref="G51:H51"/>
    <mergeCell ref="I51:J51"/>
    <mergeCell ref="K51:L51"/>
    <mergeCell ref="M51:N51"/>
    <mergeCell ref="AK5:AL5"/>
    <mergeCell ref="AK6:AK7"/>
    <mergeCell ref="AK22:AL22"/>
    <mergeCell ref="AK23:AK24"/>
    <mergeCell ref="AK39:AL39"/>
    <mergeCell ref="AK40:AK41"/>
    <mergeCell ref="C17:D17"/>
    <mergeCell ref="E17:F17"/>
    <mergeCell ref="G17:H17"/>
    <mergeCell ref="I17:J17"/>
    <mergeCell ref="K17:L17"/>
    <mergeCell ref="M17:N17"/>
    <mergeCell ref="C34:D34"/>
    <mergeCell ref="E34:F34"/>
    <mergeCell ref="G34:H34"/>
    <mergeCell ref="I34:J34"/>
    <mergeCell ref="K34:L34"/>
    <mergeCell ref="M34:N34"/>
  </mergeCells>
  <phoneticPr fontId="1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2:G32"/>
  <sheetViews>
    <sheetView workbookViewId="0">
      <selection activeCell="B33" sqref="B33"/>
    </sheetView>
  </sheetViews>
  <sheetFormatPr defaultRowHeight="14.5" x14ac:dyDescent="0.35"/>
  <cols>
    <col min="1" max="1" width="26.26953125" customWidth="1"/>
    <col min="2" max="2" width="18.54296875" bestFit="1" customWidth="1"/>
    <col min="3" max="3" width="49.453125" customWidth="1"/>
    <col min="6" max="6" width="46.54296875" customWidth="1"/>
    <col min="7" max="7" width="23.453125" customWidth="1"/>
  </cols>
  <sheetData>
    <row r="2" spans="1:7" ht="21" x14ac:dyDescent="0.5">
      <c r="A2" s="232" t="s">
        <v>80</v>
      </c>
      <c r="B2" s="232"/>
      <c r="D2" s="75"/>
    </row>
    <row r="3" spans="1:7" x14ac:dyDescent="0.35">
      <c r="A3" s="33" t="s">
        <v>81</v>
      </c>
      <c r="B3" s="34" t="s">
        <v>82</v>
      </c>
      <c r="C3" s="34" t="s">
        <v>100</v>
      </c>
      <c r="D3" s="76"/>
    </row>
    <row r="4" spans="1:7" x14ac:dyDescent="0.35">
      <c r="A4" s="35" t="s">
        <v>83</v>
      </c>
      <c r="B4" s="36">
        <v>400000</v>
      </c>
      <c r="C4" s="77" t="s">
        <v>101</v>
      </c>
      <c r="D4" s="78"/>
    </row>
    <row r="5" spans="1:7" x14ac:dyDescent="0.35">
      <c r="A5" s="35" t="s">
        <v>84</v>
      </c>
      <c r="B5" s="36">
        <v>100000</v>
      </c>
      <c r="C5" s="77" t="s">
        <v>101</v>
      </c>
      <c r="D5" s="78"/>
    </row>
    <row r="6" spans="1:7" x14ac:dyDescent="0.35">
      <c r="A6" s="35" t="s">
        <v>85</v>
      </c>
      <c r="B6" s="36">
        <v>50000</v>
      </c>
      <c r="C6" s="79" t="s">
        <v>135</v>
      </c>
      <c r="D6" s="80"/>
    </row>
    <row r="7" spans="1:7" x14ac:dyDescent="0.35">
      <c r="A7" s="35" t="s">
        <v>86</v>
      </c>
      <c r="B7" s="36">
        <v>25000</v>
      </c>
      <c r="C7" s="79" t="s">
        <v>135</v>
      </c>
      <c r="D7" s="80"/>
    </row>
    <row r="8" spans="1:7" x14ac:dyDescent="0.35">
      <c r="A8" s="35" t="s">
        <v>102</v>
      </c>
      <c r="B8" s="36">
        <v>5000</v>
      </c>
      <c r="C8" s="79" t="s">
        <v>21</v>
      </c>
      <c r="D8" s="80"/>
    </row>
    <row r="9" spans="1:7" x14ac:dyDescent="0.35">
      <c r="A9" s="35" t="s">
        <v>87</v>
      </c>
      <c r="B9" s="36">
        <v>50000</v>
      </c>
      <c r="C9" s="79" t="s">
        <v>4</v>
      </c>
      <c r="D9" s="80"/>
    </row>
    <row r="10" spans="1:7" x14ac:dyDescent="0.35">
      <c r="A10" s="35" t="s">
        <v>88</v>
      </c>
      <c r="B10" s="36">
        <v>20000</v>
      </c>
      <c r="C10" s="79" t="s">
        <v>135</v>
      </c>
      <c r="D10" s="80"/>
      <c r="F10" s="81" t="s">
        <v>104</v>
      </c>
      <c r="G10" s="82">
        <f>C25+C30+B8</f>
        <v>411250</v>
      </c>
    </row>
    <row r="11" spans="1:7" x14ac:dyDescent="0.35">
      <c r="A11" s="35" t="s">
        <v>89</v>
      </c>
      <c r="B11" s="36">
        <v>40000</v>
      </c>
      <c r="C11" s="79" t="s">
        <v>4</v>
      </c>
      <c r="D11" s="80"/>
      <c r="F11" s="81" t="s">
        <v>136</v>
      </c>
      <c r="G11" s="82">
        <f>C26+C31+B9+B11+B13+B12+B15</f>
        <v>228750</v>
      </c>
    </row>
    <row r="12" spans="1:7" x14ac:dyDescent="0.35">
      <c r="A12" s="35" t="s">
        <v>105</v>
      </c>
      <c r="B12" s="36">
        <v>10000</v>
      </c>
      <c r="C12" s="79" t="s">
        <v>4</v>
      </c>
      <c r="D12" s="80"/>
      <c r="F12" s="81" t="s">
        <v>137</v>
      </c>
      <c r="G12" s="82">
        <f>B14+B10+B6+B7</f>
        <v>96000</v>
      </c>
    </row>
    <row r="13" spans="1:7" x14ac:dyDescent="0.35">
      <c r="A13" s="35" t="s">
        <v>44</v>
      </c>
      <c r="B13" s="36">
        <v>25000</v>
      </c>
      <c r="C13" s="79" t="s">
        <v>4</v>
      </c>
      <c r="D13" s="80"/>
      <c r="F13" s="81" t="s">
        <v>106</v>
      </c>
      <c r="G13" s="82">
        <f>SUM(G10:G12)</f>
        <v>736000</v>
      </c>
    </row>
    <row r="14" spans="1:7" x14ac:dyDescent="0.35">
      <c r="A14" s="35" t="s">
        <v>90</v>
      </c>
      <c r="B14" s="36">
        <v>1000</v>
      </c>
      <c r="C14" s="79" t="s">
        <v>135</v>
      </c>
      <c r="D14" s="80"/>
      <c r="F14" s="83" t="s">
        <v>107</v>
      </c>
      <c r="G14" s="84">
        <f>G13-B19</f>
        <v>0</v>
      </c>
    </row>
    <row r="15" spans="1:7" x14ac:dyDescent="0.35">
      <c r="A15" s="35" t="s">
        <v>91</v>
      </c>
      <c r="B15" s="36">
        <v>10000</v>
      </c>
      <c r="C15" s="79" t="s">
        <v>4</v>
      </c>
      <c r="D15" s="80"/>
    </row>
    <row r="16" spans="1:7" x14ac:dyDescent="0.35">
      <c r="A16" s="35" t="s">
        <v>92</v>
      </c>
      <c r="B16" s="36">
        <v>10000</v>
      </c>
      <c r="C16" s="79" t="s">
        <v>108</v>
      </c>
      <c r="D16" s="80"/>
      <c r="F16" s="90"/>
      <c r="G16" s="90"/>
    </row>
    <row r="17" spans="1:7" ht="14.5" customHeight="1" x14ac:dyDescent="0.35">
      <c r="A17" s="85" t="s">
        <v>60</v>
      </c>
      <c r="B17" s="86">
        <f>SUM(B4:B16)</f>
        <v>746000</v>
      </c>
      <c r="F17" s="90"/>
      <c r="G17" s="90"/>
    </row>
    <row r="18" spans="1:7" x14ac:dyDescent="0.35">
      <c r="B18" s="87"/>
      <c r="F18" s="90"/>
      <c r="G18" s="90"/>
    </row>
    <row r="19" spans="1:7" x14ac:dyDescent="0.35">
      <c r="A19" s="88" t="s">
        <v>109</v>
      </c>
      <c r="B19" s="89">
        <v>736000</v>
      </c>
      <c r="F19" s="90"/>
      <c r="G19" s="90"/>
    </row>
    <row r="20" spans="1:7" x14ac:dyDescent="0.35">
      <c r="A20" s="88" t="s">
        <v>110</v>
      </c>
      <c r="B20" s="89">
        <f>B17-B19</f>
        <v>10000</v>
      </c>
      <c r="C20" t="s">
        <v>111</v>
      </c>
      <c r="F20" s="90"/>
      <c r="G20" s="90"/>
    </row>
    <row r="21" spans="1:7" x14ac:dyDescent="0.35">
      <c r="B21" s="90"/>
      <c r="F21" s="90"/>
      <c r="G21" s="90"/>
    </row>
    <row r="22" spans="1:7" x14ac:dyDescent="0.35">
      <c r="A22" s="233" t="s">
        <v>112</v>
      </c>
      <c r="B22" s="233"/>
      <c r="C22" s="233"/>
      <c r="D22" s="233"/>
      <c r="E22" s="90"/>
      <c r="F22" s="90"/>
    </row>
    <row r="23" spans="1:7" x14ac:dyDescent="0.35">
      <c r="A23" s="234" t="s">
        <v>113</v>
      </c>
      <c r="B23" s="234"/>
      <c r="C23" s="234"/>
      <c r="D23" s="234"/>
    </row>
    <row r="25" spans="1:7" x14ac:dyDescent="0.35">
      <c r="B25" s="81" t="s">
        <v>164</v>
      </c>
      <c r="C25" s="82">
        <v>325000</v>
      </c>
      <c r="D25" s="91">
        <f>C25/C27</f>
        <v>0.8125</v>
      </c>
    </row>
    <row r="26" spans="1:7" x14ac:dyDescent="0.35">
      <c r="B26" s="81" t="s">
        <v>103</v>
      </c>
      <c r="C26" s="82">
        <v>75000</v>
      </c>
      <c r="D26" s="91">
        <f>C26/C27</f>
        <v>0.1875</v>
      </c>
    </row>
    <row r="27" spans="1:7" x14ac:dyDescent="0.35">
      <c r="B27" s="92" t="s">
        <v>60</v>
      </c>
      <c r="C27" s="93">
        <f>SUM(C25:C26)</f>
        <v>400000</v>
      </c>
      <c r="D27" s="94">
        <f>SUM(D25:D26)</f>
        <v>1</v>
      </c>
    </row>
    <row r="29" spans="1:7" x14ac:dyDescent="0.35">
      <c r="B29" s="230" t="s">
        <v>114</v>
      </c>
      <c r="C29" s="231"/>
    </row>
    <row r="30" spans="1:7" x14ac:dyDescent="0.35">
      <c r="B30" s="81" t="s">
        <v>164</v>
      </c>
      <c r="C30" s="82">
        <f>B5*D25</f>
        <v>81250</v>
      </c>
    </row>
    <row r="31" spans="1:7" x14ac:dyDescent="0.35">
      <c r="B31" s="81" t="s">
        <v>103</v>
      </c>
      <c r="C31" s="82">
        <f>B5*D26</f>
        <v>18750</v>
      </c>
    </row>
    <row r="32" spans="1:7" x14ac:dyDescent="0.35">
      <c r="B32" s="83" t="s">
        <v>60</v>
      </c>
      <c r="C32" s="95">
        <f>SUM(C30:C31)</f>
        <v>100000</v>
      </c>
    </row>
  </sheetData>
  <mergeCells count="4">
    <mergeCell ref="B29:C29"/>
    <mergeCell ref="A2:B2"/>
    <mergeCell ref="A22:D22"/>
    <mergeCell ref="A23:D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E23"/>
  <sheetViews>
    <sheetView workbookViewId="0">
      <selection activeCell="L25" sqref="L25"/>
    </sheetView>
  </sheetViews>
  <sheetFormatPr defaultRowHeight="14.5" x14ac:dyDescent="0.35"/>
  <cols>
    <col min="1" max="1" width="48.1796875" customWidth="1"/>
    <col min="2" max="2" width="14.26953125" customWidth="1"/>
    <col min="3" max="5" width="12.1796875" bestFit="1" customWidth="1"/>
  </cols>
  <sheetData>
    <row r="1" spans="1:5" ht="18.5" x14ac:dyDescent="0.45">
      <c r="A1" s="235" t="s">
        <v>93</v>
      </c>
      <c r="B1" s="235"/>
      <c r="C1" s="235"/>
    </row>
    <row r="2" spans="1:5" x14ac:dyDescent="0.35">
      <c r="A2" s="96" t="s">
        <v>115</v>
      </c>
    </row>
    <row r="3" spans="1:5" x14ac:dyDescent="0.35">
      <c r="A3" s="96"/>
    </row>
    <row r="4" spans="1:5" x14ac:dyDescent="0.35">
      <c r="A4" s="96"/>
      <c r="B4" s="34" t="s">
        <v>94</v>
      </c>
      <c r="C4" s="34" t="s">
        <v>95</v>
      </c>
      <c r="D4" s="34" t="s">
        <v>96</v>
      </c>
      <c r="E4" s="38" t="s">
        <v>60</v>
      </c>
    </row>
    <row r="5" spans="1:5" x14ac:dyDescent="0.35">
      <c r="A5" s="97" t="s">
        <v>116</v>
      </c>
      <c r="B5" s="101">
        <f>'Schedule 5c'!AI10</f>
        <v>3000</v>
      </c>
      <c r="C5" s="101">
        <f>'Schedule 5c'!AI27</f>
        <v>2500</v>
      </c>
      <c r="D5" s="101">
        <f>'Schedule 5c'!AI44</f>
        <v>6080</v>
      </c>
      <c r="E5" s="101">
        <f>SUM(B5:D5)</f>
        <v>11580</v>
      </c>
    </row>
    <row r="6" spans="1:5" x14ac:dyDescent="0.35">
      <c r="A6" s="97" t="s">
        <v>117</v>
      </c>
      <c r="B6" s="101">
        <f>'Schedule 5c'!AI11</f>
        <v>0</v>
      </c>
      <c r="C6" s="101">
        <f>'Schedule 5c'!AI28</f>
        <v>1000</v>
      </c>
      <c r="D6" s="101">
        <f>'Schedule 5c'!AI45</f>
        <v>3000</v>
      </c>
      <c r="E6" s="102">
        <f>SUM(B6:D6)</f>
        <v>4000</v>
      </c>
    </row>
    <row r="7" spans="1:5" x14ac:dyDescent="0.35">
      <c r="A7" s="97" t="s">
        <v>118</v>
      </c>
      <c r="B7" s="102">
        <f>'Schedule 5c'!AH12*13</f>
        <v>1430</v>
      </c>
      <c r="C7" s="102">
        <f>'Schedule 5c'!AH29*13</f>
        <v>1560</v>
      </c>
      <c r="D7" s="102">
        <f>'Schedule 5c'!AH46*13</f>
        <v>1040</v>
      </c>
      <c r="E7" s="102">
        <f>SUM(B7:D7)</f>
        <v>4030</v>
      </c>
    </row>
    <row r="8" spans="1:5" x14ac:dyDescent="0.35">
      <c r="A8" s="35" t="s">
        <v>60</v>
      </c>
      <c r="B8" s="112">
        <f>SUM(B5:B7)</f>
        <v>4430</v>
      </c>
      <c r="C8" s="113">
        <f>SUM(C5:C7)</f>
        <v>5060</v>
      </c>
      <c r="D8" s="113">
        <f>SUM(D5:D7)</f>
        <v>10120</v>
      </c>
      <c r="E8" s="113">
        <f>SUM(E5:E7)</f>
        <v>19610</v>
      </c>
    </row>
    <row r="9" spans="1:5" x14ac:dyDescent="0.35">
      <c r="B9" s="98"/>
      <c r="C9" s="98"/>
      <c r="D9" s="98"/>
      <c r="E9" s="98"/>
    </row>
    <row r="10" spans="1:5" x14ac:dyDescent="0.35">
      <c r="B10" s="98"/>
      <c r="C10" s="98"/>
      <c r="D10" s="98"/>
      <c r="E10" s="98"/>
    </row>
    <row r="11" spans="1:5" x14ac:dyDescent="0.35">
      <c r="B11" s="98"/>
      <c r="C11" s="98"/>
      <c r="D11" s="98"/>
      <c r="E11" s="98"/>
    </row>
    <row r="12" spans="1:5" ht="15" thickBot="1" x14ac:dyDescent="0.4">
      <c r="A12" s="39" t="s">
        <v>98</v>
      </c>
      <c r="B12" s="99" t="s">
        <v>94</v>
      </c>
      <c r="C12" s="99" t="s">
        <v>95</v>
      </c>
      <c r="D12" s="99" t="s">
        <v>96</v>
      </c>
      <c r="E12" s="38" t="s">
        <v>97</v>
      </c>
    </row>
    <row r="13" spans="1:5" ht="15" thickBot="1" x14ac:dyDescent="0.4">
      <c r="A13" s="97" t="s">
        <v>116</v>
      </c>
      <c r="B13" s="40">
        <f>B5/E8</f>
        <v>0.15298317185109639</v>
      </c>
      <c r="C13" s="41">
        <f>C5/E8</f>
        <v>0.12748597654258031</v>
      </c>
      <c r="D13" s="41">
        <f>D5/E8</f>
        <v>0.31004589495155532</v>
      </c>
      <c r="E13" s="42">
        <f>E5/E8</f>
        <v>0.59051504334523197</v>
      </c>
    </row>
    <row r="14" spans="1:5" ht="15" thickBot="1" x14ac:dyDescent="0.4">
      <c r="A14" s="97" t="s">
        <v>117</v>
      </c>
      <c r="B14" s="40">
        <f>B6/E8</f>
        <v>0</v>
      </c>
      <c r="C14" s="41">
        <f>C6/E8</f>
        <v>5.0994390617032127E-2</v>
      </c>
      <c r="D14" s="41">
        <f>D6/E8</f>
        <v>0.15298317185109639</v>
      </c>
      <c r="E14" s="42">
        <f>E6/E8</f>
        <v>0.20397756246812851</v>
      </c>
    </row>
    <row r="15" spans="1:5" ht="15" thickBot="1" x14ac:dyDescent="0.4">
      <c r="A15" s="97" t="s">
        <v>118</v>
      </c>
      <c r="B15" s="40">
        <f>B7/E8</f>
        <v>7.292197858235594E-2</v>
      </c>
      <c r="C15" s="41">
        <f>C7/E8</f>
        <v>7.9551249362570117E-2</v>
      </c>
      <c r="D15" s="41">
        <f>D7/E8</f>
        <v>5.3034166241713414E-2</v>
      </c>
      <c r="E15" s="42">
        <f>E7/E8</f>
        <v>0.20550739418663946</v>
      </c>
    </row>
    <row r="16" spans="1:5" ht="15" thickBot="1" x14ac:dyDescent="0.4">
      <c r="A16" s="35" t="s">
        <v>60</v>
      </c>
      <c r="B16" s="100">
        <f>SUM(B13:B15)</f>
        <v>0.22590515043345233</v>
      </c>
      <c r="C16" s="41">
        <f>SUM(C13:C15)</f>
        <v>0.25803161652218254</v>
      </c>
      <c r="D16" s="41">
        <f>SUM(D13:D15)</f>
        <v>0.51606323304436508</v>
      </c>
      <c r="E16" s="42">
        <f>SUM(E13:E15)</f>
        <v>0.99999999999999989</v>
      </c>
    </row>
    <row r="17" spans="1:5" x14ac:dyDescent="0.35">
      <c r="B17" s="90"/>
      <c r="C17" s="90"/>
      <c r="D17" s="90"/>
      <c r="E17" s="90"/>
    </row>
    <row r="19" spans="1:5" x14ac:dyDescent="0.35">
      <c r="A19" s="236" t="s">
        <v>180</v>
      </c>
      <c r="B19" s="237"/>
    </row>
    <row r="20" spans="1:5" x14ac:dyDescent="0.35">
      <c r="A20" s="237"/>
      <c r="B20" s="237"/>
    </row>
    <row r="21" spans="1:5" x14ac:dyDescent="0.35">
      <c r="A21" s="237"/>
      <c r="B21" s="237"/>
    </row>
    <row r="22" spans="1:5" x14ac:dyDescent="0.35">
      <c r="A22" s="237"/>
      <c r="B22" s="237"/>
    </row>
    <row r="23" spans="1:5" ht="31" customHeight="1" x14ac:dyDescent="0.35">
      <c r="A23" s="237"/>
      <c r="B23" s="237"/>
    </row>
  </sheetData>
  <mergeCells count="2">
    <mergeCell ref="A1:C1"/>
    <mergeCell ref="A19:B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4766-434D-4C2D-B16B-3188F2B916B8}">
  <sheetPr>
    <tabColor theme="5" tint="0.59999389629810485"/>
  </sheetPr>
  <dimension ref="A1:L46"/>
  <sheetViews>
    <sheetView zoomScaleNormal="100" workbookViewId="0">
      <selection activeCell="I15" sqref="I15"/>
    </sheetView>
  </sheetViews>
  <sheetFormatPr defaultRowHeight="14.5" x14ac:dyDescent="0.35"/>
  <cols>
    <col min="1" max="1" width="30" customWidth="1"/>
    <col min="2" max="2" width="17.81640625" customWidth="1"/>
    <col min="3" max="3" width="16.7265625" customWidth="1"/>
    <col min="4" max="4" width="36.453125" customWidth="1"/>
    <col min="5" max="5" width="15" customWidth="1"/>
    <col min="6" max="6" width="17.54296875" customWidth="1"/>
    <col min="8" max="8" width="15.54296875" customWidth="1"/>
    <col min="9" max="10" width="20.26953125" customWidth="1"/>
    <col min="11" max="11" width="53.54296875" customWidth="1"/>
  </cols>
  <sheetData>
    <row r="1" spans="1:12" ht="18.5" x14ac:dyDescent="0.45">
      <c r="A1" s="168" t="s">
        <v>165</v>
      </c>
      <c r="B1" s="37"/>
      <c r="C1" s="37"/>
      <c r="D1" s="37"/>
      <c r="E1" s="37"/>
      <c r="F1" s="37"/>
      <c r="G1" s="37"/>
      <c r="H1" s="37"/>
      <c r="I1" s="37"/>
      <c r="J1" s="37"/>
      <c r="K1" s="37"/>
      <c r="L1" s="37"/>
    </row>
    <row r="2" spans="1:12" x14ac:dyDescent="0.35">
      <c r="A2" s="167" t="s">
        <v>166</v>
      </c>
      <c r="B2" s="37"/>
      <c r="C2" s="37"/>
      <c r="D2" s="37"/>
      <c r="E2" s="37"/>
      <c r="F2" s="37"/>
      <c r="G2" s="37"/>
      <c r="H2" s="37"/>
      <c r="I2" s="37"/>
      <c r="J2" s="37"/>
      <c r="K2" s="37"/>
      <c r="L2" s="37"/>
    </row>
    <row r="3" spans="1:12" x14ac:dyDescent="0.35">
      <c r="A3" s="37"/>
      <c r="B3" s="37" t="s">
        <v>141</v>
      </c>
      <c r="C3" s="37"/>
      <c r="D3" s="37"/>
      <c r="E3" s="37"/>
      <c r="F3" s="37"/>
      <c r="G3" s="37"/>
      <c r="H3" s="37"/>
      <c r="I3" s="37"/>
      <c r="J3" s="37"/>
      <c r="K3" s="37"/>
      <c r="L3" s="37"/>
    </row>
    <row r="4" spans="1:12" x14ac:dyDescent="0.35">
      <c r="A4" s="238" t="s">
        <v>142</v>
      </c>
      <c r="B4" s="238"/>
      <c r="C4" s="238"/>
      <c r="D4" s="238"/>
      <c r="E4" s="238"/>
      <c r="F4" s="239"/>
      <c r="G4" s="238"/>
      <c r="H4" s="238"/>
      <c r="I4" s="238"/>
      <c r="J4" s="238"/>
      <c r="K4" s="238"/>
    </row>
    <row r="5" spans="1:12" ht="15" customHeight="1" x14ac:dyDescent="0.35">
      <c r="A5" s="241" t="s">
        <v>167</v>
      </c>
      <c r="B5" s="241" t="s">
        <v>168</v>
      </c>
      <c r="C5" s="241" t="s">
        <v>169</v>
      </c>
      <c r="D5" s="241" t="s">
        <v>170</v>
      </c>
      <c r="E5" s="240" t="s">
        <v>143</v>
      </c>
      <c r="F5" s="240" t="s">
        <v>171</v>
      </c>
      <c r="G5" s="169"/>
      <c r="H5" s="240" t="s">
        <v>144</v>
      </c>
      <c r="I5" s="241" t="s">
        <v>145</v>
      </c>
      <c r="J5" s="241" t="s">
        <v>172</v>
      </c>
      <c r="K5" s="241" t="s">
        <v>146</v>
      </c>
    </row>
    <row r="6" spans="1:12" ht="23.25" customHeight="1" x14ac:dyDescent="0.35">
      <c r="A6" s="240"/>
      <c r="B6" s="240"/>
      <c r="C6" s="240"/>
      <c r="D6" s="240"/>
      <c r="E6" s="240"/>
      <c r="F6" s="240"/>
      <c r="G6" s="170"/>
      <c r="H6" s="240"/>
      <c r="I6" s="240"/>
      <c r="J6" s="240"/>
      <c r="K6" s="240"/>
    </row>
    <row r="7" spans="1:12" ht="72.75" customHeight="1" x14ac:dyDescent="0.35">
      <c r="A7" s="240"/>
      <c r="B7" s="240"/>
      <c r="C7" s="240"/>
      <c r="D7" s="240"/>
      <c r="E7" s="240"/>
      <c r="F7" s="240"/>
      <c r="G7" s="170"/>
      <c r="H7" s="240"/>
      <c r="I7" s="240"/>
      <c r="J7" s="240"/>
      <c r="K7" s="240"/>
    </row>
    <row r="9" spans="1:12" ht="58" x14ac:dyDescent="0.35">
      <c r="A9" s="243" t="s">
        <v>147</v>
      </c>
      <c r="B9" s="243"/>
      <c r="C9" s="243"/>
      <c r="D9" s="243"/>
      <c r="E9" s="243"/>
      <c r="F9" s="243"/>
      <c r="H9" s="178" t="s">
        <v>148</v>
      </c>
      <c r="I9" s="178" t="s">
        <v>149</v>
      </c>
      <c r="J9" s="179" t="s">
        <v>177</v>
      </c>
      <c r="K9" s="178" t="s">
        <v>178</v>
      </c>
    </row>
    <row r="10" spans="1:12" ht="43.5" x14ac:dyDescent="0.35">
      <c r="A10" s="173" t="s">
        <v>173</v>
      </c>
      <c r="B10" s="173" t="s">
        <v>150</v>
      </c>
      <c r="C10" s="173" t="s">
        <v>174</v>
      </c>
      <c r="D10" s="173" t="s">
        <v>175</v>
      </c>
      <c r="E10" s="173" t="s">
        <v>176</v>
      </c>
      <c r="F10" s="173" t="s">
        <v>148</v>
      </c>
      <c r="H10" s="151">
        <f>SUM(F11,F15,F19,F23,F27,F32,F36,F40)</f>
        <v>36502.677888293845</v>
      </c>
      <c r="I10" s="152">
        <v>75000</v>
      </c>
      <c r="J10" s="153">
        <f>H10</f>
        <v>36502.677888293845</v>
      </c>
      <c r="K10" s="151">
        <f>I10-J10</f>
        <v>38497.322111706155</v>
      </c>
    </row>
    <row r="11" spans="1:12" x14ac:dyDescent="0.35">
      <c r="A11" s="154">
        <v>4.5600000000000002E-2</v>
      </c>
      <c r="B11" s="152">
        <v>50</v>
      </c>
      <c r="C11" s="153">
        <f>B11-(B11/(1+A11))</f>
        <v>2.1805661820964062</v>
      </c>
      <c r="D11" s="155" t="s">
        <v>22</v>
      </c>
      <c r="E11" s="156">
        <f>'Schedule 5c'!S10</f>
        <v>3000</v>
      </c>
      <c r="F11" s="151">
        <f>E11*C11</f>
        <v>6541.6985462892189</v>
      </c>
    </row>
    <row r="13" spans="1:12" x14ac:dyDescent="0.35">
      <c r="A13" s="242" t="s">
        <v>151</v>
      </c>
      <c r="B13" s="242"/>
      <c r="C13" s="242"/>
      <c r="D13" s="242"/>
      <c r="E13" s="242"/>
      <c r="F13" s="242"/>
    </row>
    <row r="14" spans="1:12" ht="43.5" x14ac:dyDescent="0.35">
      <c r="A14" s="174" t="s">
        <v>173</v>
      </c>
      <c r="B14" s="174" t="s">
        <v>150</v>
      </c>
      <c r="C14" s="174" t="s">
        <v>174</v>
      </c>
      <c r="D14" s="174" t="s">
        <v>175</v>
      </c>
      <c r="E14" s="174" t="s">
        <v>176</v>
      </c>
      <c r="F14" s="174" t="s">
        <v>148</v>
      </c>
    </row>
    <row r="15" spans="1:12" x14ac:dyDescent="0.35">
      <c r="A15" s="154">
        <v>4.5600000000000002E-2</v>
      </c>
      <c r="B15" s="152">
        <v>200</v>
      </c>
      <c r="C15" s="153">
        <f>B15-(B15/(1+A15))</f>
        <v>8.7222647283856247</v>
      </c>
      <c r="D15" s="155" t="s">
        <v>158</v>
      </c>
      <c r="E15" s="156">
        <f>'Schedule 5c'!Q12</f>
        <v>110</v>
      </c>
      <c r="F15" s="151">
        <f>E15*C15</f>
        <v>959.44912012241866</v>
      </c>
    </row>
    <row r="17" spans="1:6" x14ac:dyDescent="0.35">
      <c r="A17" s="242" t="s">
        <v>152</v>
      </c>
      <c r="B17" s="242"/>
      <c r="C17" s="242"/>
      <c r="D17" s="242"/>
      <c r="E17" s="242"/>
      <c r="F17" s="242"/>
    </row>
    <row r="18" spans="1:6" ht="43.5" x14ac:dyDescent="0.35">
      <c r="A18" s="175" t="s">
        <v>173</v>
      </c>
      <c r="B18" s="175" t="s">
        <v>150</v>
      </c>
      <c r="C18" s="175" t="s">
        <v>174</v>
      </c>
      <c r="D18" s="175" t="s">
        <v>175</v>
      </c>
      <c r="E18" s="175" t="s">
        <v>176</v>
      </c>
      <c r="F18" s="175" t="s">
        <v>148</v>
      </c>
    </row>
    <row r="19" spans="1:6" x14ac:dyDescent="0.35">
      <c r="A19" s="154">
        <v>4.5600000000000002E-2</v>
      </c>
      <c r="B19" s="152">
        <v>50</v>
      </c>
      <c r="C19" s="153">
        <f>B19-(B19/(1+A19))</f>
        <v>2.1805661820964062</v>
      </c>
      <c r="D19" s="155" t="s">
        <v>22</v>
      </c>
      <c r="E19" s="156">
        <f>'Schedule 5c'!S27</f>
        <v>2500</v>
      </c>
      <c r="F19" s="151">
        <f>E19*C19</f>
        <v>5451.4154552410155</v>
      </c>
    </row>
    <row r="21" spans="1:6" x14ac:dyDescent="0.35">
      <c r="A21" s="242" t="s">
        <v>153</v>
      </c>
      <c r="B21" s="242"/>
      <c r="C21" s="242"/>
      <c r="D21" s="242"/>
      <c r="E21" s="242"/>
      <c r="F21" s="242"/>
    </row>
    <row r="22" spans="1:6" ht="43.5" x14ac:dyDescent="0.35">
      <c r="A22" s="176" t="s">
        <v>173</v>
      </c>
      <c r="B22" s="176" t="s">
        <v>150</v>
      </c>
      <c r="C22" s="176" t="s">
        <v>174</v>
      </c>
      <c r="D22" s="176" t="s">
        <v>175</v>
      </c>
      <c r="E22" s="176" t="s">
        <v>176</v>
      </c>
      <c r="F22" s="176" t="s">
        <v>148</v>
      </c>
    </row>
    <row r="23" spans="1:6" x14ac:dyDescent="0.35">
      <c r="A23" s="154">
        <v>4.5600000000000002E-2</v>
      </c>
      <c r="B23" s="152">
        <v>50</v>
      </c>
      <c r="C23" s="153">
        <f>B23-(B23/(1+A23))</f>
        <v>2.1805661820964062</v>
      </c>
      <c r="D23" s="155" t="s">
        <v>159</v>
      </c>
      <c r="E23" s="156">
        <f>'Schedule 5c'!S28</f>
        <v>1000</v>
      </c>
      <c r="F23" s="151">
        <f>E23*C23</f>
        <v>2180.566182096406</v>
      </c>
    </row>
    <row r="25" spans="1:6" x14ac:dyDescent="0.35">
      <c r="A25" s="242" t="s">
        <v>162</v>
      </c>
      <c r="B25" s="242"/>
      <c r="C25" s="242"/>
      <c r="D25" s="242"/>
      <c r="E25" s="242"/>
      <c r="F25" s="242"/>
    </row>
    <row r="26" spans="1:6" ht="43.5" x14ac:dyDescent="0.35">
      <c r="A26" s="177" t="s">
        <v>173</v>
      </c>
      <c r="B26" s="177" t="s">
        <v>150</v>
      </c>
      <c r="C26" s="177" t="s">
        <v>174</v>
      </c>
      <c r="D26" s="177" t="s">
        <v>175</v>
      </c>
      <c r="E26" s="177" t="s">
        <v>176</v>
      </c>
      <c r="F26" s="177" t="s">
        <v>148</v>
      </c>
    </row>
    <row r="27" spans="1:6" x14ac:dyDescent="0.35">
      <c r="A27" s="154">
        <v>4.5600000000000002E-2</v>
      </c>
      <c r="B27" s="152">
        <v>200</v>
      </c>
      <c r="C27" s="153">
        <f>B27-(B27/(1+A27))</f>
        <v>8.7222647283856247</v>
      </c>
      <c r="D27" s="155" t="s">
        <v>158</v>
      </c>
      <c r="E27" s="156">
        <f>'Schedule 5c'!Q29</f>
        <v>120</v>
      </c>
      <c r="F27" s="151">
        <f>E27*C27</f>
        <v>1046.671767406275</v>
      </c>
    </row>
    <row r="30" spans="1:6" x14ac:dyDescent="0.35">
      <c r="A30" s="242" t="s">
        <v>160</v>
      </c>
      <c r="B30" s="242"/>
      <c r="C30" s="242"/>
      <c r="D30" s="242"/>
      <c r="E30" s="242"/>
      <c r="F30" s="242"/>
    </row>
    <row r="31" spans="1:6" ht="43.5" x14ac:dyDescent="0.35">
      <c r="A31" s="177" t="s">
        <v>173</v>
      </c>
      <c r="B31" s="177" t="s">
        <v>150</v>
      </c>
      <c r="C31" s="177" t="s">
        <v>174</v>
      </c>
      <c r="D31" s="177" t="s">
        <v>175</v>
      </c>
      <c r="E31" s="177" t="s">
        <v>176</v>
      </c>
      <c r="F31" s="177" t="s">
        <v>148</v>
      </c>
    </row>
    <row r="32" spans="1:6" x14ac:dyDescent="0.35">
      <c r="A32" s="154">
        <v>4.5600000000000002E-2</v>
      </c>
      <c r="B32" s="152">
        <v>50</v>
      </c>
      <c r="C32" s="153">
        <f>B32-(B32/(1+A32))</f>
        <v>2.1805661820964062</v>
      </c>
      <c r="D32" s="155" t="s">
        <v>22</v>
      </c>
      <c r="E32" s="156">
        <f>'Schedule 5c'!S44</f>
        <v>6000</v>
      </c>
      <c r="F32" s="151">
        <f>E32*C32</f>
        <v>13083.397092578438</v>
      </c>
    </row>
    <row r="34" spans="1:6" x14ac:dyDescent="0.35">
      <c r="A34" s="242" t="s">
        <v>161</v>
      </c>
      <c r="B34" s="242"/>
      <c r="C34" s="242"/>
      <c r="D34" s="242"/>
      <c r="E34" s="242"/>
      <c r="F34" s="242"/>
    </row>
    <row r="35" spans="1:6" ht="43.5" x14ac:dyDescent="0.35">
      <c r="A35" s="177" t="s">
        <v>173</v>
      </c>
      <c r="B35" s="177" t="s">
        <v>150</v>
      </c>
      <c r="C35" s="177" t="s">
        <v>174</v>
      </c>
      <c r="D35" s="177" t="s">
        <v>175</v>
      </c>
      <c r="E35" s="177" t="s">
        <v>176</v>
      </c>
      <c r="F35" s="177" t="s">
        <v>148</v>
      </c>
    </row>
    <row r="36" spans="1:6" x14ac:dyDescent="0.35">
      <c r="A36" s="154">
        <v>4.5600000000000002E-2</v>
      </c>
      <c r="B36" s="152">
        <v>50</v>
      </c>
      <c r="C36" s="153">
        <f>B36-(B36/(1+A36))</f>
        <v>2.1805661820964062</v>
      </c>
      <c r="D36" s="155" t="s">
        <v>159</v>
      </c>
      <c r="E36" s="156">
        <f>'Schedule 5c'!S45</f>
        <v>3000</v>
      </c>
      <c r="F36" s="151">
        <f>E36*C36</f>
        <v>6541.6985462892189</v>
      </c>
    </row>
    <row r="37" spans="1:6" s="166" customFormat="1" x14ac:dyDescent="0.35">
      <c r="A37" s="161"/>
      <c r="B37" s="162"/>
      <c r="C37" s="162"/>
      <c r="D37" s="163"/>
      <c r="E37" s="164"/>
      <c r="F37" s="165"/>
    </row>
    <row r="38" spans="1:6" s="166" customFormat="1" x14ac:dyDescent="0.35">
      <c r="A38" s="242" t="s">
        <v>163</v>
      </c>
      <c r="B38" s="242"/>
      <c r="C38" s="242"/>
      <c r="D38" s="242"/>
      <c r="E38" s="242"/>
      <c r="F38" s="242"/>
    </row>
    <row r="39" spans="1:6" s="166" customFormat="1" ht="43.5" x14ac:dyDescent="0.35">
      <c r="A39" s="177" t="s">
        <v>173</v>
      </c>
      <c r="B39" s="177" t="s">
        <v>150</v>
      </c>
      <c r="C39" s="177" t="s">
        <v>174</v>
      </c>
      <c r="D39" s="177" t="s">
        <v>175</v>
      </c>
      <c r="E39" s="177" t="s">
        <v>176</v>
      </c>
      <c r="F39" s="177" t="s">
        <v>148</v>
      </c>
    </row>
    <row r="40" spans="1:6" s="166" customFormat="1" x14ac:dyDescent="0.35">
      <c r="A40" s="154">
        <v>4.5600000000000002E-2</v>
      </c>
      <c r="B40" s="152">
        <v>200</v>
      </c>
      <c r="C40" s="153">
        <f>B40-(B40/(1+A40))</f>
        <v>8.7222647283856247</v>
      </c>
      <c r="D40" s="155" t="s">
        <v>158</v>
      </c>
      <c r="E40" s="156">
        <f>'Schedule 5c'!Q46</f>
        <v>80</v>
      </c>
      <c r="F40" s="151">
        <f>E40*C40</f>
        <v>697.78117827084998</v>
      </c>
    </row>
    <row r="41" spans="1:6" s="166" customFormat="1" x14ac:dyDescent="0.35">
      <c r="A41" s="161"/>
      <c r="B41" s="162"/>
      <c r="C41" s="162"/>
      <c r="D41" s="163"/>
      <c r="E41" s="164"/>
      <c r="F41" s="165"/>
    </row>
    <row r="42" spans="1:6" x14ac:dyDescent="0.35">
      <c r="A42" s="157" t="s">
        <v>154</v>
      </c>
    </row>
    <row r="43" spans="1:6" x14ac:dyDescent="0.35">
      <c r="A43" s="158" t="s">
        <v>155</v>
      </c>
    </row>
    <row r="44" spans="1:6" x14ac:dyDescent="0.35">
      <c r="A44" s="159" t="s">
        <v>156</v>
      </c>
    </row>
    <row r="45" spans="1:6" x14ac:dyDescent="0.35">
      <c r="A45" s="155" t="s">
        <v>157</v>
      </c>
    </row>
    <row r="46" spans="1:6" x14ac:dyDescent="0.35">
      <c r="A46" s="181" t="s">
        <v>179</v>
      </c>
    </row>
  </sheetData>
  <mergeCells count="19">
    <mergeCell ref="A30:F30"/>
    <mergeCell ref="A34:F34"/>
    <mergeCell ref="A25:F25"/>
    <mergeCell ref="A38:F38"/>
    <mergeCell ref="A9:F9"/>
    <mergeCell ref="A13:F13"/>
    <mergeCell ref="A17:F17"/>
    <mergeCell ref="A21:F21"/>
    <mergeCell ref="A4:K4"/>
    <mergeCell ref="H5:H7"/>
    <mergeCell ref="I5:I7"/>
    <mergeCell ref="K5:K7"/>
    <mergeCell ref="J5:J7"/>
    <mergeCell ref="A5:A7"/>
    <mergeCell ref="B5:B7"/>
    <mergeCell ref="C5:C7"/>
    <mergeCell ref="D5:D7"/>
    <mergeCell ref="E5:E7"/>
    <mergeCell ref="F5:F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Schedule 3c</vt:lpstr>
      <vt:lpstr>Schedule 4c</vt:lpstr>
      <vt:lpstr>Schedule 5c</vt:lpstr>
      <vt:lpstr>Trial Balance</vt:lpstr>
      <vt:lpstr>Allocation</vt:lpstr>
      <vt:lpstr>WR&amp;R Calculation</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Marisa</dc:creator>
  <cp:lastModifiedBy>Maureen R. Flanagan</cp:lastModifiedBy>
  <dcterms:created xsi:type="dcterms:W3CDTF">2021-07-29T16:57:02Z</dcterms:created>
  <dcterms:modified xsi:type="dcterms:W3CDTF">2023-06-21T17:07:54Z</dcterms:modified>
</cp:coreProperties>
</file>