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L:\CHHA 2022 Rate Templates &amp; Rate Sheets From Deloitte\KPMG HCCR Data\"/>
    </mc:Choice>
  </mc:AlternateContent>
  <xr:revisionPtr revIDLastSave="0" documentId="8_{119AC0D3-0BD4-4604-923F-56C7336CC526}" xr6:coauthVersionLast="47" xr6:coauthVersionMax="47" xr10:uidLastSave="{00000000-0000-0000-0000-000000000000}"/>
  <bookViews>
    <workbookView xWindow="-110" yWindow="-110" windowWidth="19420" windowHeight="11020" xr2:uid="{00000000-000D-0000-FFFF-FFFF00000000}"/>
  </bookViews>
  <sheets>
    <sheet name="Summary" sheetId="1" r:id="rId1"/>
    <sheet name="Schedule 3b" sheetId="2" r:id="rId2"/>
    <sheet name="Schedule 4b" sheetId="3" r:id="rId3"/>
    <sheet name="Schedule 5b" sheetId="4" r:id="rId4"/>
    <sheet name="Trial Balance" sheetId="5" r:id="rId5"/>
    <sheet name="Allocation" sheetId="6" r:id="rId6"/>
    <sheet name="WR&amp;R Calculation"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3" l="1"/>
  <c r="D17" i="2"/>
  <c r="I12" i="2"/>
  <c r="H8" i="2"/>
  <c r="G8" i="2"/>
  <c r="C73" i="3"/>
  <c r="G13" i="5"/>
  <c r="G11" i="2"/>
  <c r="G12" i="5"/>
  <c r="I52" i="2" l="1"/>
  <c r="H51" i="2"/>
  <c r="H49" i="2"/>
  <c r="H48" i="2"/>
  <c r="I32" i="2"/>
  <c r="H31" i="2"/>
  <c r="H29" i="2"/>
  <c r="H28" i="2"/>
  <c r="D37" i="2"/>
  <c r="H11" i="2"/>
  <c r="F8" i="2"/>
  <c r="H9" i="2"/>
  <c r="D8" i="2"/>
  <c r="B18" i="6"/>
  <c r="B14" i="6"/>
  <c r="G10" i="5"/>
  <c r="J63" i="2"/>
  <c r="D28" i="2"/>
  <c r="G14" i="5"/>
  <c r="D57" i="2"/>
  <c r="G28" i="2"/>
  <c r="J8" i="2"/>
  <c r="G15" i="5"/>
  <c r="C34" i="5"/>
  <c r="C35" i="5"/>
  <c r="C36" i="5"/>
  <c r="C33" i="5"/>
  <c r="D27" i="5"/>
  <c r="D28" i="5"/>
  <c r="D29" i="5"/>
  <c r="D26" i="5"/>
  <c r="G11" i="5"/>
  <c r="C8" i="2" l="1"/>
  <c r="C37" i="5"/>
  <c r="H10" i="7"/>
  <c r="AK64" i="4"/>
  <c r="AK65" i="4"/>
  <c r="AK42" i="4"/>
  <c r="AK43" i="4"/>
  <c r="AK20" i="4"/>
  <c r="AK21" i="4"/>
  <c r="B15" i="6"/>
  <c r="B6" i="6"/>
  <c r="B5" i="6"/>
  <c r="B4" i="6"/>
  <c r="E49" i="7"/>
  <c r="F49" i="7" s="1"/>
  <c r="E49" i="2" s="1"/>
  <c r="E45" i="7"/>
  <c r="E53" i="7"/>
  <c r="C53" i="7"/>
  <c r="C49" i="7"/>
  <c r="C45" i="7"/>
  <c r="E40" i="7"/>
  <c r="E36" i="7"/>
  <c r="E32" i="7"/>
  <c r="E28" i="7"/>
  <c r="C40" i="7"/>
  <c r="E23" i="7"/>
  <c r="C23" i="7"/>
  <c r="C36" i="7"/>
  <c r="C32" i="7"/>
  <c r="C28" i="7"/>
  <c r="E19" i="7"/>
  <c r="C19" i="7"/>
  <c r="E11" i="7"/>
  <c r="C15" i="7"/>
  <c r="C11" i="7"/>
  <c r="F53" i="7" l="1"/>
  <c r="E51" i="2" s="1"/>
  <c r="F45" i="7"/>
  <c r="E48" i="2" s="1"/>
  <c r="F40" i="7"/>
  <c r="E32" i="2" s="1"/>
  <c r="F32" i="7"/>
  <c r="E29" i="2" s="1"/>
  <c r="F23" i="7"/>
  <c r="E12" i="2" s="1"/>
  <c r="F28" i="7"/>
  <c r="E28" i="2" s="1"/>
  <c r="F36" i="7"/>
  <c r="E31" i="2" s="1"/>
  <c r="F19" i="7"/>
  <c r="E11" i="2" s="1"/>
  <c r="F11" i="7"/>
  <c r="E8" i="2" s="1"/>
  <c r="D6" i="6" l="1"/>
  <c r="C6" i="6"/>
  <c r="AH13" i="4"/>
  <c r="B17" i="5"/>
  <c r="D8" i="6"/>
  <c r="B8" i="6"/>
  <c r="C8" i="6"/>
  <c r="D7" i="6"/>
  <c r="C7" i="6"/>
  <c r="B7" i="6"/>
  <c r="E7" i="6" s="1"/>
  <c r="AI32" i="4"/>
  <c r="V66" i="4"/>
  <c r="AA66" i="4"/>
  <c r="AB66" i="4"/>
  <c r="AD66" i="4"/>
  <c r="U66" i="4"/>
  <c r="E66" i="4"/>
  <c r="G66" i="4"/>
  <c r="C66" i="4"/>
  <c r="V44" i="4"/>
  <c r="Z44" i="4"/>
  <c r="AD44" i="4"/>
  <c r="U44" i="4"/>
  <c r="AD22" i="4"/>
  <c r="AE22" i="4"/>
  <c r="S63" i="4"/>
  <c r="AI63" i="4" s="1"/>
  <c r="Q63" i="4"/>
  <c r="O63" i="4"/>
  <c r="AF62" i="4"/>
  <c r="AF66" i="4" s="1"/>
  <c r="AE62" i="4"/>
  <c r="AE66" i="4" s="1"/>
  <c r="AD62" i="4"/>
  <c r="AC62" i="4"/>
  <c r="AC66" i="4" s="1"/>
  <c r="AB62" i="4"/>
  <c r="AA62" i="4"/>
  <c r="Z62" i="4"/>
  <c r="Z66" i="4" s="1"/>
  <c r="Y62" i="4"/>
  <c r="Y66" i="4" s="1"/>
  <c r="X62" i="4"/>
  <c r="X66" i="4" s="1"/>
  <c r="W62" i="4"/>
  <c r="W66" i="4" s="1"/>
  <c r="V62" i="4"/>
  <c r="U62" i="4"/>
  <c r="M62" i="4"/>
  <c r="M66" i="4" s="1"/>
  <c r="K62" i="4"/>
  <c r="K66" i="4" s="1"/>
  <c r="I62" i="4"/>
  <c r="I66" i="4" s="1"/>
  <c r="G62" i="4"/>
  <c r="E62" i="4"/>
  <c r="C62" i="4"/>
  <c r="S19" i="4"/>
  <c r="Q19" i="4"/>
  <c r="AH19" i="4" s="1"/>
  <c r="O19" i="4"/>
  <c r="AF18" i="4"/>
  <c r="AF22" i="4" s="1"/>
  <c r="AE18" i="4"/>
  <c r="AD18" i="4"/>
  <c r="AC18" i="4"/>
  <c r="AC22" i="4" s="1"/>
  <c r="AB18" i="4"/>
  <c r="AB22" i="4" s="1"/>
  <c r="AA18" i="4"/>
  <c r="AA22" i="4" s="1"/>
  <c r="Z18" i="4"/>
  <c r="Z22" i="4" s="1"/>
  <c r="Y18" i="4"/>
  <c r="Y22" i="4" s="1"/>
  <c r="X18" i="4"/>
  <c r="X22" i="4" s="1"/>
  <c r="W18" i="4"/>
  <c r="W22" i="4" s="1"/>
  <c r="V18" i="4"/>
  <c r="V22" i="4" s="1"/>
  <c r="U18" i="4"/>
  <c r="U22" i="4" s="1"/>
  <c r="M18" i="4"/>
  <c r="M22" i="4" s="1"/>
  <c r="K18" i="4"/>
  <c r="K22" i="4" s="1"/>
  <c r="I18" i="4"/>
  <c r="I22" i="4" s="1"/>
  <c r="G18" i="4"/>
  <c r="G22" i="4" s="1"/>
  <c r="E18" i="4"/>
  <c r="E22" i="4" s="1"/>
  <c r="C18" i="4"/>
  <c r="C22" i="4" s="1"/>
  <c r="V40" i="4"/>
  <c r="W40" i="4"/>
  <c r="W44" i="4" s="1"/>
  <c r="X40" i="4"/>
  <c r="X44" i="4" s="1"/>
  <c r="Y40" i="4"/>
  <c r="Y44" i="4" s="1"/>
  <c r="Z40" i="4"/>
  <c r="AA40" i="4"/>
  <c r="AA44" i="4" s="1"/>
  <c r="AB40" i="4"/>
  <c r="AB44" i="4" s="1"/>
  <c r="AC40" i="4"/>
  <c r="AC44" i="4" s="1"/>
  <c r="AD40" i="4"/>
  <c r="AE40" i="4"/>
  <c r="AE44" i="4" s="1"/>
  <c r="AF40" i="4"/>
  <c r="AF44" i="4" s="1"/>
  <c r="U40" i="4"/>
  <c r="E40" i="4"/>
  <c r="E44" i="4" s="1"/>
  <c r="G40" i="4"/>
  <c r="G44" i="4" s="1"/>
  <c r="I40" i="4"/>
  <c r="I44" i="4" s="1"/>
  <c r="K40" i="4"/>
  <c r="K44" i="4" s="1"/>
  <c r="M40" i="4"/>
  <c r="M44" i="4" s="1"/>
  <c r="C40" i="4"/>
  <c r="C44" i="4" s="1"/>
  <c r="M56" i="2"/>
  <c r="M60" i="2" s="1"/>
  <c r="L56" i="2"/>
  <c r="L60" i="2" s="1"/>
  <c r="K56" i="2"/>
  <c r="K60" i="2" s="1"/>
  <c r="E56" i="2"/>
  <c r="E60" i="2" s="1"/>
  <c r="M36" i="2"/>
  <c r="M40" i="2" s="1"/>
  <c r="L36" i="2"/>
  <c r="L40" i="2" s="1"/>
  <c r="K36" i="2"/>
  <c r="K40" i="2" s="1"/>
  <c r="E36" i="2"/>
  <c r="E40" i="2" s="1"/>
  <c r="K16" i="2"/>
  <c r="K20" i="2" s="1"/>
  <c r="L16" i="2"/>
  <c r="L20" i="2" s="1"/>
  <c r="M16" i="2"/>
  <c r="M20" i="2" s="1"/>
  <c r="L63" i="2" l="1"/>
  <c r="M63" i="2"/>
  <c r="K63" i="2"/>
  <c r="E8" i="6"/>
  <c r="AG19" i="4"/>
  <c r="AG63" i="4"/>
  <c r="AH63" i="4"/>
  <c r="AI19" i="4"/>
  <c r="S61" i="4" l="1"/>
  <c r="AI61" i="4" s="1"/>
  <c r="Q61" i="4"/>
  <c r="O61" i="4"/>
  <c r="AG61" i="4" s="1"/>
  <c r="S60" i="4"/>
  <c r="AI60" i="4" s="1"/>
  <c r="Q60" i="4"/>
  <c r="O60" i="4"/>
  <c r="AG60" i="4" s="1"/>
  <c r="S59" i="4"/>
  <c r="Q59" i="4"/>
  <c r="AH59" i="4" s="1"/>
  <c r="O59" i="4"/>
  <c r="AG59" i="4" s="1"/>
  <c r="S58" i="4"/>
  <c r="Q58" i="4"/>
  <c r="AH58" i="4" s="1"/>
  <c r="O58" i="4"/>
  <c r="AG58" i="4" s="1"/>
  <c r="S57" i="4"/>
  <c r="Q57" i="4"/>
  <c r="AH57" i="4" s="1"/>
  <c r="O57" i="4"/>
  <c r="AG57" i="4" s="1"/>
  <c r="S56" i="4"/>
  <c r="AI56" i="4" s="1"/>
  <c r="Q56" i="4"/>
  <c r="O56" i="4"/>
  <c r="AG56" i="4" s="1"/>
  <c r="S55" i="4"/>
  <c r="AI55" i="4" s="1"/>
  <c r="D5" i="6" s="1"/>
  <c r="Q55" i="4"/>
  <c r="O55" i="4"/>
  <c r="AG55" i="4" s="1"/>
  <c r="S54" i="4"/>
  <c r="Q54" i="4"/>
  <c r="O54" i="4"/>
  <c r="S41" i="4"/>
  <c r="Q41" i="4"/>
  <c r="O41" i="4"/>
  <c r="S39" i="4"/>
  <c r="AI39" i="4" s="1"/>
  <c r="Q39" i="4"/>
  <c r="O39" i="4"/>
  <c r="AG39" i="4" s="1"/>
  <c r="S38" i="4"/>
  <c r="AI38" i="4" s="1"/>
  <c r="Q38" i="4"/>
  <c r="O38" i="4"/>
  <c r="AG38" i="4" s="1"/>
  <c r="S37" i="4"/>
  <c r="Q37" i="4"/>
  <c r="AH37" i="4" s="1"/>
  <c r="O37" i="4"/>
  <c r="AG37" i="4" s="1"/>
  <c r="S36" i="4"/>
  <c r="Q36" i="4"/>
  <c r="AH36" i="4" s="1"/>
  <c r="O36" i="4"/>
  <c r="AG36" i="4" s="1"/>
  <c r="S35" i="4"/>
  <c r="Q35" i="4"/>
  <c r="AH35" i="4" s="1"/>
  <c r="O35" i="4"/>
  <c r="AG35" i="4" s="1"/>
  <c r="S34" i="4"/>
  <c r="AI34" i="4" s="1"/>
  <c r="Q34" i="4"/>
  <c r="O34" i="4"/>
  <c r="AG34" i="4" s="1"/>
  <c r="S33" i="4"/>
  <c r="AI33" i="4" s="1"/>
  <c r="C5" i="6" s="1"/>
  <c r="Q33" i="4"/>
  <c r="O33" i="4"/>
  <c r="AG33" i="4" s="1"/>
  <c r="S32" i="4"/>
  <c r="Q32" i="4"/>
  <c r="O32" i="4"/>
  <c r="S17" i="4"/>
  <c r="AI17" i="4" s="1"/>
  <c r="Q17" i="4"/>
  <c r="O17" i="4"/>
  <c r="AG17" i="4" s="1"/>
  <c r="S16" i="4"/>
  <c r="AI16" i="4" s="1"/>
  <c r="Q16" i="4"/>
  <c r="O16" i="4"/>
  <c r="AG16" i="4" s="1"/>
  <c r="S15" i="4"/>
  <c r="Q15" i="4"/>
  <c r="AH15" i="4" s="1"/>
  <c r="O15" i="4"/>
  <c r="AG15" i="4" s="1"/>
  <c r="S14" i="4"/>
  <c r="Q14" i="4"/>
  <c r="AH14" i="4" s="1"/>
  <c r="O14" i="4"/>
  <c r="AG14" i="4" s="1"/>
  <c r="S13" i="4"/>
  <c r="Q13" i="4"/>
  <c r="O13" i="4"/>
  <c r="AG13" i="4" s="1"/>
  <c r="S12" i="4"/>
  <c r="AI12" i="4" s="1"/>
  <c r="Q12" i="4"/>
  <c r="O12" i="4"/>
  <c r="AG12" i="4" s="1"/>
  <c r="S11" i="4"/>
  <c r="Q11" i="4"/>
  <c r="O11" i="4"/>
  <c r="AG11" i="4" s="1"/>
  <c r="S10" i="4"/>
  <c r="Q10" i="4"/>
  <c r="O10" i="4"/>
  <c r="AI11" i="4" l="1"/>
  <c r="B9" i="6" s="1"/>
  <c r="E15" i="7"/>
  <c r="F15" i="7" s="1"/>
  <c r="S62" i="4"/>
  <c r="S66" i="4" s="1"/>
  <c r="AH62" i="4"/>
  <c r="AH66" i="4" s="1"/>
  <c r="O62" i="4"/>
  <c r="O66" i="4" s="1"/>
  <c r="Q62" i="4"/>
  <c r="Q66" i="4" s="1"/>
  <c r="Q18" i="4"/>
  <c r="Q22" i="4" s="1"/>
  <c r="S18" i="4"/>
  <c r="S22" i="4" s="1"/>
  <c r="AH18" i="4"/>
  <c r="AH22" i="4" s="1"/>
  <c r="AG10" i="4"/>
  <c r="AG18" i="4" s="1"/>
  <c r="O18" i="4"/>
  <c r="O22" i="4" s="1"/>
  <c r="Q40" i="4"/>
  <c r="Q44" i="4" s="1"/>
  <c r="AH41" i="4"/>
  <c r="S40" i="4"/>
  <c r="S44" i="4" s="1"/>
  <c r="AH40" i="4"/>
  <c r="AI41" i="4"/>
  <c r="O40" i="4"/>
  <c r="O44" i="4" s="1"/>
  <c r="AG41" i="4"/>
  <c r="AG32" i="4"/>
  <c r="AG40" i="4" s="1"/>
  <c r="AG44" i="4" s="1"/>
  <c r="AI54" i="4"/>
  <c r="AI62" i="4" s="1"/>
  <c r="AI66" i="4" s="1"/>
  <c r="AI10" i="4"/>
  <c r="AG54" i="4"/>
  <c r="AG62" i="4" s="1"/>
  <c r="AG66" i="4" s="1"/>
  <c r="E5" i="6" l="1"/>
  <c r="E9" i="2"/>
  <c r="E16" i="2" s="1"/>
  <c r="E20" i="2" s="1"/>
  <c r="E63" i="2" s="1"/>
  <c r="J10" i="7"/>
  <c r="K10" i="7" s="1"/>
  <c r="AG22" i="4"/>
  <c r="AH44" i="4"/>
  <c r="AI18" i="4"/>
  <c r="AI22" i="4" s="1"/>
  <c r="C4" i="6"/>
  <c r="C9" i="6" s="1"/>
  <c r="AI40" i="4"/>
  <c r="AI44" i="4" s="1"/>
  <c r="D4" i="6"/>
  <c r="D9" i="6" s="1"/>
  <c r="B20" i="5"/>
  <c r="C30" i="5"/>
  <c r="E64" i="2" l="1"/>
  <c r="D30" i="5" l="1"/>
  <c r="G16" i="5" l="1"/>
  <c r="E6" i="6" l="1"/>
  <c r="E4" i="6"/>
  <c r="E9" i="6" l="1"/>
  <c r="E14" i="6" l="1"/>
  <c r="C18" i="6"/>
  <c r="C15" i="6"/>
  <c r="E18" i="6"/>
  <c r="B16" i="6"/>
  <c r="J11" i="2" s="1"/>
  <c r="D16" i="6"/>
  <c r="J51" i="2" s="1"/>
  <c r="B17" i="6"/>
  <c r="D18" i="6"/>
  <c r="D14" i="6"/>
  <c r="C14" i="6"/>
  <c r="C17" i="6"/>
  <c r="C16" i="6"/>
  <c r="E17" i="6"/>
  <c r="E15" i="6"/>
  <c r="D15" i="6"/>
  <c r="E16" i="6"/>
  <c r="D17" i="6"/>
  <c r="J52" i="2" s="1"/>
  <c r="D51" i="2" l="1"/>
  <c r="G51" i="2"/>
  <c r="D11" i="2"/>
  <c r="J28" i="2"/>
  <c r="J48" i="2"/>
  <c r="D48" i="2"/>
  <c r="G48" i="2"/>
  <c r="D29" i="2"/>
  <c r="D9" i="2"/>
  <c r="G9" i="2"/>
  <c r="B19" i="6"/>
  <c r="D31" i="2"/>
  <c r="G31" i="2"/>
  <c r="J32" i="2"/>
  <c r="D32" i="2"/>
  <c r="G32" i="2"/>
  <c r="D49" i="2"/>
  <c r="G49" i="2"/>
  <c r="J12" i="2"/>
  <c r="D12" i="2"/>
  <c r="G12" i="2"/>
  <c r="G29" i="2"/>
  <c r="J29" i="2"/>
  <c r="J49" i="2"/>
  <c r="J31" i="2"/>
  <c r="J9" i="2"/>
  <c r="E19" i="6"/>
  <c r="C19" i="6"/>
  <c r="D19" i="6"/>
  <c r="I56" i="2" s="1"/>
  <c r="I60" i="2" s="1"/>
  <c r="H56" i="2" l="1"/>
  <c r="H60" i="2" s="1"/>
  <c r="H36" i="2"/>
  <c r="H40" i="2" s="1"/>
  <c r="J56" i="2"/>
  <c r="J60" i="2" s="1"/>
  <c r="H16" i="2"/>
  <c r="H20" i="2" s="1"/>
  <c r="D16" i="2"/>
  <c r="D20" i="2" s="1"/>
  <c r="G56" i="2"/>
  <c r="G60" i="2" s="1"/>
  <c r="J16" i="2"/>
  <c r="J20" i="2" s="1"/>
  <c r="D56" i="2"/>
  <c r="D60" i="2" s="1"/>
  <c r="I36" i="2"/>
  <c r="I40" i="2" s="1"/>
  <c r="C50" i="3"/>
  <c r="C48" i="3"/>
  <c r="C47" i="3"/>
  <c r="C46" i="3"/>
  <c r="C43" i="3"/>
  <c r="C39" i="3"/>
  <c r="C20" i="3"/>
  <c r="C19" i="3"/>
  <c r="C16" i="3"/>
  <c r="C21" i="3"/>
  <c r="C23" i="3"/>
  <c r="J36" i="2"/>
  <c r="J40" i="2" s="1"/>
  <c r="D36" i="2"/>
  <c r="D40" i="2" s="1"/>
  <c r="G16" i="2"/>
  <c r="G20" i="2" s="1"/>
  <c r="AK10" i="4"/>
  <c r="AL10" i="4" s="1"/>
  <c r="C77" i="3"/>
  <c r="C70" i="3"/>
  <c r="C74" i="3"/>
  <c r="C66" i="3"/>
  <c r="G36" i="2"/>
  <c r="G40" i="2" s="1"/>
  <c r="C75" i="3"/>
  <c r="D81" i="3"/>
  <c r="D54" i="3"/>
  <c r="D27" i="3"/>
  <c r="F57" i="2"/>
  <c r="F55" i="2"/>
  <c r="C55" i="2" s="1"/>
  <c r="AK61" i="4" s="1"/>
  <c r="F54" i="2"/>
  <c r="C54" i="2" s="1"/>
  <c r="AK60" i="4" s="1"/>
  <c r="F53" i="2"/>
  <c r="C53" i="2" s="1"/>
  <c r="AK59" i="4" s="1"/>
  <c r="F52" i="2"/>
  <c r="C52" i="2" s="1"/>
  <c r="AK58" i="4" s="1"/>
  <c r="F51" i="2"/>
  <c r="C51" i="2" s="1"/>
  <c r="AK57" i="4" s="1"/>
  <c r="AL57" i="4" s="1"/>
  <c r="F50" i="2"/>
  <c r="C50" i="2" s="1"/>
  <c r="AK56" i="4" s="1"/>
  <c r="F49" i="2"/>
  <c r="C49" i="2" s="1"/>
  <c r="AK55" i="4" s="1"/>
  <c r="AL55" i="4" s="1"/>
  <c r="F48" i="2"/>
  <c r="F37" i="2"/>
  <c r="C37" i="2" s="1"/>
  <c r="AK41" i="4" s="1"/>
  <c r="AL41" i="4" s="1"/>
  <c r="F35" i="2"/>
  <c r="C35" i="2" s="1"/>
  <c r="AK39" i="4" s="1"/>
  <c r="F34" i="2"/>
  <c r="C34" i="2" s="1"/>
  <c r="AK38" i="4" s="1"/>
  <c r="F33" i="2"/>
  <c r="C33" i="2" s="1"/>
  <c r="AK37" i="4" s="1"/>
  <c r="F32" i="2"/>
  <c r="C32" i="2" s="1"/>
  <c r="AK36" i="4" s="1"/>
  <c r="AL36" i="4" s="1"/>
  <c r="F31" i="2"/>
  <c r="C31" i="2" s="1"/>
  <c r="F30" i="2"/>
  <c r="C30" i="2" s="1"/>
  <c r="AK34" i="4" s="1"/>
  <c r="F29" i="2"/>
  <c r="C29" i="2" s="1"/>
  <c r="AK33" i="4" s="1"/>
  <c r="AL33" i="4" s="1"/>
  <c r="F28" i="2"/>
  <c r="F17" i="2"/>
  <c r="C17" i="2" s="1"/>
  <c r="AK19" i="4" s="1"/>
  <c r="AL19" i="4" s="1"/>
  <c r="F15" i="2"/>
  <c r="C15" i="2" s="1"/>
  <c r="AK17" i="4" s="1"/>
  <c r="F14" i="2"/>
  <c r="C14" i="2" s="1"/>
  <c r="AK16" i="4" s="1"/>
  <c r="F13" i="2"/>
  <c r="C13" i="2" s="1"/>
  <c r="AK15" i="4" s="1"/>
  <c r="F11" i="2"/>
  <c r="C11" i="2" s="1"/>
  <c r="F10" i="2"/>
  <c r="C10" i="2" s="1"/>
  <c r="AK12" i="4" s="1"/>
  <c r="F9" i="2"/>
  <c r="C9" i="2" s="1"/>
  <c r="AK11" i="4" s="1"/>
  <c r="AL11" i="4" s="1"/>
  <c r="H63" i="2" l="1"/>
  <c r="D63" i="2"/>
  <c r="AK13" i="4"/>
  <c r="AL13" i="4" s="1"/>
  <c r="G63" i="2"/>
  <c r="AK35" i="4"/>
  <c r="AL35" i="4" s="1"/>
  <c r="C57" i="2"/>
  <c r="C48" i="2"/>
  <c r="F56" i="2"/>
  <c r="F60" i="2" s="1"/>
  <c r="C28" i="2"/>
  <c r="AK32" i="4" s="1"/>
  <c r="AL32" i="4" s="1"/>
  <c r="F36" i="2"/>
  <c r="F40" i="2" s="1"/>
  <c r="AK63" i="4" l="1"/>
  <c r="AL63" i="4" s="1"/>
  <c r="C36" i="2"/>
  <c r="C56" i="2"/>
  <c r="C60" i="2" s="1"/>
  <c r="AK66" i="4" s="1"/>
  <c r="AK54" i="4"/>
  <c r="AL54" i="4" s="1"/>
  <c r="C27" i="3"/>
  <c r="AK62" i="4" l="1"/>
  <c r="AL62" i="4" s="1"/>
  <c r="C40" i="2"/>
  <c r="AK40" i="4"/>
  <c r="AL40" i="4" s="1"/>
  <c r="C54" i="3"/>
  <c r="C81" i="3"/>
  <c r="AK44" i="4" l="1"/>
  <c r="AL44" i="4" s="1"/>
  <c r="AL66" i="4"/>
  <c r="C84" i="3"/>
  <c r="C85" i="3" s="1"/>
  <c r="I16" i="2" l="1"/>
  <c r="I20" i="2" s="1"/>
  <c r="I63" i="2" s="1"/>
  <c r="F12" i="2"/>
  <c r="F16" i="2" s="1"/>
  <c r="F20" i="2" s="1"/>
  <c r="F63" i="2" s="1"/>
  <c r="C12" i="2" l="1"/>
  <c r="C16" i="2" l="1"/>
  <c r="AK14" i="4"/>
  <c r="AL14" i="4" s="1"/>
  <c r="AK18" i="4" l="1"/>
  <c r="AL18" i="4" s="1"/>
  <c r="C20" i="2"/>
  <c r="C63" i="2" l="1"/>
  <c r="C64" i="2" s="1"/>
  <c r="AK22" i="4"/>
  <c r="AL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Rios, Marisa</author>
  </authors>
  <commentList>
    <comment ref="D17" authorId="0" shapeId="0" xr:uid="{C1E1E7EB-F7EF-4BF5-8585-FD58FA96B52E}">
      <text>
        <r>
          <rPr>
            <sz val="9"/>
            <color indexed="81"/>
            <rFont val="Tahoma"/>
            <family val="2"/>
          </rPr>
          <t xml:space="preserve">*This non-reimbursable amount should include a portion of program administration, non-reimbursable, transportation, program staff training, and other costs (if applciable), which is calculated using an allocation based on the non-reimbursable service hours. </t>
        </r>
      </text>
    </comment>
  </commentList>
</comments>
</file>

<file path=xl/sharedStrings.xml><?xml version="1.0" encoding="utf-8"?>
<sst xmlns="http://schemas.openxmlformats.org/spreadsheetml/2006/main" count="790" uniqueCount="193">
  <si>
    <t xml:space="preserve">LHCSA Name </t>
  </si>
  <si>
    <t>LHCSA County</t>
  </si>
  <si>
    <t>Schedule 3b: LHCSA Costs &amp; Expenses by Service Type</t>
  </si>
  <si>
    <t>Program Administration</t>
  </si>
  <si>
    <t>Program Aide (Direct Care)</t>
  </si>
  <si>
    <t>Program RN Supervision/ Assessment 
(Direct Care)</t>
  </si>
  <si>
    <t>Program Staff Training</t>
  </si>
  <si>
    <t>Transportation</t>
  </si>
  <si>
    <t>Contracted Purchased Services</t>
  </si>
  <si>
    <t>Other</t>
  </si>
  <si>
    <t>001</t>
  </si>
  <si>
    <t>002</t>
  </si>
  <si>
    <t>003</t>
  </si>
  <si>
    <t>004</t>
  </si>
  <si>
    <t>005</t>
  </si>
  <si>
    <t>006</t>
  </si>
  <si>
    <t>007</t>
  </si>
  <si>
    <t>008</t>
  </si>
  <si>
    <t>009</t>
  </si>
  <si>
    <t>010</t>
  </si>
  <si>
    <t>Direct Care</t>
  </si>
  <si>
    <t xml:space="preserve">PC: Level I </t>
  </si>
  <si>
    <t>PC: Level II</t>
  </si>
  <si>
    <t>PC: Level II - Hard to Serve</t>
  </si>
  <si>
    <t>Live-In</t>
  </si>
  <si>
    <t>Nursing Supervision</t>
  </si>
  <si>
    <t>Nursing Assessment</t>
  </si>
  <si>
    <t>Shared Aide: Level I</t>
  </si>
  <si>
    <t>Shared Aide: Level II</t>
  </si>
  <si>
    <t>GRAND TOTAL</t>
  </si>
  <si>
    <t>Schedule 4b: LHCSA General Service Cost Centers</t>
  </si>
  <si>
    <t xml:space="preserve">GENERAL SERVICE COST CENTERS </t>
  </si>
  <si>
    <t>Criminal Background Check &amp; Fingerprinting</t>
  </si>
  <si>
    <t>Capital Related - Building &amp; Fixtures</t>
  </si>
  <si>
    <t>Capital Related - Movable Equipment</t>
  </si>
  <si>
    <t>Plant Operations &amp; Maintenance</t>
  </si>
  <si>
    <t>Rent-Building</t>
  </si>
  <si>
    <t>Rent-Furnishings</t>
  </si>
  <si>
    <t>Rent-Vehicles</t>
  </si>
  <si>
    <t>Interest-Property</t>
  </si>
  <si>
    <t>Depreciation-Plant</t>
  </si>
  <si>
    <t>Depreciation-Equipment &amp; Furnishings</t>
  </si>
  <si>
    <t>Depreciation-Vehicles</t>
  </si>
  <si>
    <t>011</t>
  </si>
  <si>
    <t>012</t>
  </si>
  <si>
    <t>Utilities</t>
  </si>
  <si>
    <t>013</t>
  </si>
  <si>
    <t>Supplies &amp; Materials</t>
  </si>
  <si>
    <t>014</t>
  </si>
  <si>
    <t>Insurance</t>
  </si>
  <si>
    <t>015</t>
  </si>
  <si>
    <t xml:space="preserve">Administration &amp; General </t>
  </si>
  <si>
    <t>016</t>
  </si>
  <si>
    <t>Employee physicals/uniforms/immunizations</t>
  </si>
  <si>
    <t>017</t>
  </si>
  <si>
    <t xml:space="preserve">Other   </t>
  </si>
  <si>
    <t>018</t>
  </si>
  <si>
    <t>Grand Total</t>
  </si>
  <si>
    <t>019</t>
  </si>
  <si>
    <t>Schedule 5b: LHCSA Service Statistics</t>
  </si>
  <si>
    <t>Medicaid</t>
  </si>
  <si>
    <t xml:space="preserve">Dual-eligible </t>
  </si>
  <si>
    <t>Medicare</t>
  </si>
  <si>
    <t>Private Pay</t>
  </si>
  <si>
    <t xml:space="preserve">Other </t>
  </si>
  <si>
    <t>Total</t>
  </si>
  <si>
    <t>FFS</t>
  </si>
  <si>
    <t>MC</t>
  </si>
  <si>
    <t>Total Medicaid (FFS + MC)</t>
  </si>
  <si>
    <t>Patients</t>
  </si>
  <si>
    <t>Units of Service: Visits/Days</t>
  </si>
  <si>
    <t>Units of Service: Hours</t>
  </si>
  <si>
    <t xml:space="preserve">Total Unique Patients </t>
  </si>
  <si>
    <t>Total Unique Units of Service: Visits/Days</t>
  </si>
  <si>
    <t xml:space="preserve">Total Unique Units of Service: Hours                   </t>
  </si>
  <si>
    <t>020</t>
  </si>
  <si>
    <t>021</t>
  </si>
  <si>
    <t>022</t>
  </si>
  <si>
    <t>023</t>
  </si>
  <si>
    <t>024</t>
  </si>
  <si>
    <t xml:space="preserve">PC: Level II </t>
  </si>
  <si>
    <t xml:space="preserve">GRAND TOTAL </t>
  </si>
  <si>
    <t>County #1</t>
  </si>
  <si>
    <t>Example LHCSA</t>
  </si>
  <si>
    <t>County #2</t>
  </si>
  <si>
    <t>County #3</t>
  </si>
  <si>
    <t>LHCSA Schedule 3b</t>
  </si>
  <si>
    <t>LHCSA Schedule 4b</t>
  </si>
  <si>
    <t>LHCSA Schedule 5b</t>
  </si>
  <si>
    <t>Salary Expense</t>
  </si>
  <si>
    <t>Fringe Benefits</t>
  </si>
  <si>
    <t>Meal Expense</t>
  </si>
  <si>
    <t>Supplies</t>
  </si>
  <si>
    <t>Income Taxes</t>
  </si>
  <si>
    <t>Description</t>
  </si>
  <si>
    <t>Current Period Cost</t>
  </si>
  <si>
    <t>Rent</t>
  </si>
  <si>
    <t>Travel Expense</t>
  </si>
  <si>
    <t>Bad Debt Expense</t>
  </si>
  <si>
    <t>County Allocation Percentages</t>
  </si>
  <si>
    <t>Cash Receipt Assessment Tax</t>
  </si>
  <si>
    <t>Allocation Percentages</t>
  </si>
  <si>
    <t>Check</t>
  </si>
  <si>
    <t xml:space="preserve">Trial Balance </t>
  </si>
  <si>
    <t>Category</t>
  </si>
  <si>
    <t>Administrative</t>
  </si>
  <si>
    <t>Depreciation</t>
  </si>
  <si>
    <t>A</t>
  </si>
  <si>
    <t>Staff Training</t>
  </si>
  <si>
    <t>LPN</t>
  </si>
  <si>
    <t>Aides</t>
  </si>
  <si>
    <t>Allocation of Fringe Benefits</t>
  </si>
  <si>
    <t>offset to revenue - not on Schedule 3</t>
  </si>
  <si>
    <t>Total Expenses</t>
  </si>
  <si>
    <t>Total Expenses per AFS</t>
  </si>
  <si>
    <t>Difference</t>
  </si>
  <si>
    <t>**</t>
  </si>
  <si>
    <t>Schedule 3 check</t>
  </si>
  <si>
    <t>Totals</t>
  </si>
  <si>
    <t xml:space="preserve">Agrees to Audited Financial Statements or trial balance. </t>
  </si>
  <si>
    <t>Check to AFS and Schedule 3</t>
  </si>
  <si>
    <t xml:space="preserve">**Difference relates to bad debt expense that is offset to revenue on FS.  Will be treated as offset to revenue on cost report as well. </t>
  </si>
  <si>
    <t>Summary of Hours (from system generated support)</t>
  </si>
  <si>
    <t>Marketing/Advertising</t>
  </si>
  <si>
    <t>Salary Expense Breakdown</t>
  </si>
  <si>
    <t>Non-reimbursable Costs (Adjustment to Expense)</t>
  </si>
  <si>
    <t>Total reimbursable Costs
(Sum of columns 005 through 011)</t>
  </si>
  <si>
    <t>Non-reimbursable WR&amp;R costs</t>
  </si>
  <si>
    <t>Total Entity Costs
(002 + 003+ 004)</t>
  </si>
  <si>
    <t>Other non-reimbursable services</t>
  </si>
  <si>
    <t>Subcontractor services</t>
  </si>
  <si>
    <t>Home Health Aide</t>
  </si>
  <si>
    <t>Home Health aide</t>
  </si>
  <si>
    <t>SUBTOTAL (reimbursable services)</t>
  </si>
  <si>
    <t>Direct Care Non-personnel Costs</t>
  </si>
  <si>
    <t>Office Supplies &amp; Materials</t>
  </si>
  <si>
    <t>Medical Supplies</t>
  </si>
  <si>
    <t xml:space="preserve"> SUBTOTAL (reimbursable services) </t>
  </si>
  <si>
    <t xml:space="preserve">Total cost per unit (not reimbursment rate)                 </t>
  </si>
  <si>
    <t>025</t>
  </si>
  <si>
    <t>Non-reimbursable</t>
  </si>
  <si>
    <t>Total Program Admin Expenses on Schedules 3/4</t>
  </si>
  <si>
    <t xml:space="preserve">Total entity cost (from Schedule 3b Column 001)        </t>
  </si>
  <si>
    <t>NHTD (Non-reimbursable)</t>
  </si>
  <si>
    <t xml:space="preserve">  </t>
  </si>
  <si>
    <t>Comments/Instructions for template</t>
  </si>
  <si>
    <t>Enter total units of service from Schedule 5b, for the specific entity and service type listed in Column D.</t>
  </si>
  <si>
    <t>Sum of all WR&amp;R revenue (Column F)</t>
  </si>
  <si>
    <t>Should be supported by trial expense accounts or general ledger detail with certain expenses containing WR&amp;R expenses.</t>
  </si>
  <si>
    <t xml:space="preserve">If this value is positive (i.e., there are WR&amp;R costs in excess of WR&amp;R revenue received), report the excess costs in column 005 (Program Administration), Column 006 (Program Aide), Column 007 (Program RN Supervision/Assessment, or Column 008 (Program Staff Training) on Schedule 3. If value is negative (i.e., WR&amp;R revenue is greater than WR&amp;R costs), do not enter the value on Schedule 3, as it is not a cost. </t>
  </si>
  <si>
    <t>Entity #1, Service Type #1</t>
  </si>
  <si>
    <t>Total estimated WR&amp;R revenue</t>
  </si>
  <si>
    <t>Total WR&amp;R costs</t>
  </si>
  <si>
    <t>2022 Medicaid Reimbursement rate</t>
  </si>
  <si>
    <t>PC: Level I</t>
  </si>
  <si>
    <t>Entity #1, Service Type #2</t>
  </si>
  <si>
    <t>Entity #2, Service Type #1</t>
  </si>
  <si>
    <t>Entity #2, Service Type #2</t>
  </si>
  <si>
    <t>Legend:</t>
  </si>
  <si>
    <t>Calculation or no input needed</t>
  </si>
  <si>
    <t>Manual input</t>
  </si>
  <si>
    <t>Select option from drop-down</t>
  </si>
  <si>
    <t>Entity #1, Service Type #3</t>
  </si>
  <si>
    <t>Live in</t>
  </si>
  <si>
    <t>Entity #1, Service Type #4</t>
  </si>
  <si>
    <t>Entity #2, Service Type #3</t>
  </si>
  <si>
    <t>Entity #2, Service Type #4</t>
  </si>
  <si>
    <t>Entity #3, Service Type #1</t>
  </si>
  <si>
    <t>Entity #3, Service Type #2</t>
  </si>
  <si>
    <t>Entity #3, Service Type #3</t>
  </si>
  <si>
    <t>Agrees to Column 005 on Schedule 3b (Program Administration)</t>
  </si>
  <si>
    <t>DOH-approved Workers' Recruitment &amp; Retention (WR&amp;R) Revenue Estimation Template - LHCSA services</t>
  </si>
  <si>
    <t>For additional guidance, including WR&amp;R instructions for agencies contracted with the City of New York, refer to pages 16-19 of the 2022 Home Care Cost Report Instructions.</t>
  </si>
  <si>
    <t>In calendar year 2022, LHCSAs received a 4.56% WR&amp;R rate add-on. Use this rate assumption if rate sheet doesn’t clearly indentify WR&amp;R add-on.</t>
  </si>
  <si>
    <t>Enter Medicaid Reimbursement rate from rate sheet (FFS and/or MC)</t>
  </si>
  <si>
    <t>Formula = Medicaid reimbursement rate -(Medicaid reimbursement rate/(1+WR&amp;R add-on %)</t>
  </si>
  <si>
    <t xml:space="preserve">Select a reimbursable service type* from the drop-down menu options. </t>
  </si>
  <si>
    <t xml:space="preserve">Amount must be offset from total WR&amp;R costs </t>
  </si>
  <si>
    <t>Report WR&amp;R costs that were covered by the WR&amp;R revenue as non-reimbursable in column 003 of Schedule 3.</t>
  </si>
  <si>
    <t>Non-reimbursable WR&amp;R costs to be reported in Column 003</t>
  </si>
  <si>
    <t>Reimbursable WR&amp;R costs to be reported in Columns 005-008 (report amount In Schedule 3 if positive, do not report if negative)</t>
  </si>
  <si>
    <t>WR&amp;R Rate Add-On %</t>
  </si>
  <si>
    <t>WR&amp;R Rate Add-On ($)</t>
  </si>
  <si>
    <t>Reimbursable Service Type* (select one from drop-down)</t>
  </si>
  <si>
    <t>Units of service (FFS and/or MC)</t>
  </si>
  <si>
    <r>
      <rPr>
        <u/>
        <sz val="11"/>
        <color theme="1"/>
        <rFont val="Calibri"/>
        <family val="2"/>
        <scheme val="minor"/>
      </rPr>
      <t xml:space="preserve">Key assumptions: </t>
    </r>
    <r>
      <rPr>
        <sz val="11"/>
        <color theme="1"/>
        <rFont val="Calibri"/>
        <family val="2"/>
        <scheme val="minor"/>
      </rPr>
      <t xml:space="preserve">
 • The LHCSA provides PC Level I, PC Level II, Live-in, Nursing Supervision, and NHTD services.
 • The LHCSA operates in three counties.
 • The system-generated report tracks the number of hours per county.
 • The average Live-in visit is 13 hours. </t>
    </r>
  </si>
  <si>
    <t xml:space="preserve"> </t>
  </si>
  <si>
    <r>
      <rPr>
        <b/>
        <sz val="11"/>
        <color rgb="FFFF0000"/>
        <rFont val="Calibri"/>
        <family val="2"/>
        <scheme val="minor"/>
      </rPr>
      <t>A:</t>
    </r>
    <r>
      <rPr>
        <sz val="11"/>
        <color rgb="FFFF0000"/>
        <rFont val="Calibri"/>
        <family val="2"/>
        <scheme val="minor"/>
      </rPr>
      <t xml:space="preserve"> </t>
    </r>
    <r>
      <rPr>
        <sz val="11"/>
        <rFont val="Calibri"/>
        <family val="2"/>
        <scheme val="minor"/>
      </rPr>
      <t>Allocation obtained from YTD Master Payroll Report (summarized below)</t>
    </r>
  </si>
  <si>
    <t>Total Program Staff training</t>
  </si>
  <si>
    <t>Total non-reimbrusable service expenses</t>
  </si>
  <si>
    <t>Total Non-reimbursable admin expenses</t>
  </si>
  <si>
    <t>Total Direct Care costs (Program Aide + Program RN)</t>
  </si>
  <si>
    <t>Other non-reimbursable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</si>
</sst>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sz val="10"/>
      <color rgb="FF000000"/>
      <name val="Times New Roman"/>
      <family val="1"/>
    </font>
    <font>
      <b/>
      <sz val="11"/>
      <color rgb="FF000000"/>
      <name val="Calibri"/>
      <family val="2"/>
      <scheme val="minor"/>
    </font>
    <font>
      <sz val="11"/>
      <color rgb="FF000000"/>
      <name val="Calibri"/>
      <family val="2"/>
      <scheme val="minor"/>
    </font>
    <font>
      <b/>
      <sz val="14"/>
      <color theme="1"/>
      <name val="Calibri"/>
      <family val="2"/>
      <scheme val="minor"/>
    </font>
    <font>
      <sz val="11"/>
      <color theme="0"/>
      <name val="Calibri"/>
      <family val="2"/>
      <scheme val="minor"/>
    </font>
    <font>
      <b/>
      <sz val="16"/>
      <color theme="1"/>
      <name val="Calibri"/>
      <family val="2"/>
      <scheme val="minor"/>
    </font>
    <font>
      <b/>
      <sz val="16"/>
      <color rgb="FF000000"/>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color rgb="FF000000"/>
      <name val="Calibri"/>
      <family val="2"/>
      <scheme val="minor"/>
    </font>
    <font>
      <sz val="10"/>
      <name val="Calibri"/>
      <family val="2"/>
      <scheme val="minor"/>
    </font>
    <font>
      <u/>
      <sz val="11"/>
      <color theme="1"/>
      <name val="Calibri"/>
      <family val="2"/>
      <scheme val="minor"/>
    </font>
    <font>
      <sz val="8"/>
      <name val="Calibri"/>
      <family val="2"/>
      <scheme val="minor"/>
    </font>
    <font>
      <sz val="10"/>
      <color theme="1"/>
      <name val="Calibri"/>
      <family val="2"/>
      <scheme val="minor"/>
    </font>
    <font>
      <i/>
      <sz val="11"/>
      <color theme="1"/>
      <name val="Calibri"/>
      <family val="2"/>
      <scheme val="minor"/>
    </font>
    <font>
      <sz val="9"/>
      <color indexed="81"/>
      <name val="Tahoma"/>
      <family val="2"/>
    </font>
  </fonts>
  <fills count="19">
    <fill>
      <patternFill patternType="none"/>
    </fill>
    <fill>
      <patternFill patternType="gray125"/>
    </fill>
    <fill>
      <patternFill patternType="solid">
        <fgColor theme="0" tint="-0.249977111117893"/>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FFCC"/>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s>
  <cellStyleXfs count="6">
    <xf numFmtId="0" fontId="0" fillId="0" borderId="0"/>
    <xf numFmtId="0" fontId="6"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13" borderId="35" applyNumberFormat="0" applyFont="0" applyAlignment="0" applyProtection="0"/>
  </cellStyleXfs>
  <cellXfs count="318">
    <xf numFmtId="0" fontId="0" fillId="0" borderId="0" xfId="0"/>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top"/>
      <protection locked="0"/>
    </xf>
    <xf numFmtId="49" fontId="4" fillId="0" borderId="7" xfId="0" applyNumberFormat="1" applyFont="1" applyFill="1" applyBorder="1" applyAlignment="1" applyProtection="1">
      <alignment horizontal="center"/>
      <protection locked="0"/>
    </xf>
    <xf numFmtId="0" fontId="4" fillId="0" borderId="7" xfId="0" applyFont="1" applyFill="1" applyBorder="1" applyProtection="1">
      <protection locked="0"/>
    </xf>
    <xf numFmtId="0" fontId="4" fillId="2" borderId="8" xfId="0" applyFont="1" applyFill="1" applyBorder="1" applyProtection="1"/>
    <xf numFmtId="0" fontId="4" fillId="2" borderId="9" xfId="0" applyFont="1" applyFill="1" applyBorder="1" applyProtection="1"/>
    <xf numFmtId="0" fontId="5" fillId="0" borderId="7" xfId="0" applyFont="1" applyFill="1" applyBorder="1" applyAlignment="1" applyProtection="1">
      <alignment horizontal="left" indent="5"/>
      <protection locked="0"/>
    </xf>
    <xf numFmtId="49" fontId="3" fillId="0" borderId="8" xfId="0" applyNumberFormat="1" applyFont="1" applyFill="1" applyBorder="1" applyAlignment="1" applyProtection="1">
      <alignment horizontal="center"/>
      <protection locked="0"/>
    </xf>
    <xf numFmtId="0" fontId="5" fillId="0" borderId="10" xfId="0" applyFont="1" applyFill="1" applyBorder="1" applyAlignment="1" applyProtection="1">
      <alignment horizontal="left" indent="5"/>
      <protection locked="0"/>
    </xf>
    <xf numFmtId="0" fontId="3" fillId="0" borderId="4" xfId="0" applyFont="1" applyFill="1" applyBorder="1" applyProtection="1">
      <protection locked="0"/>
    </xf>
    <xf numFmtId="0" fontId="0" fillId="0" borderId="0" xfId="0" applyFill="1" applyBorder="1" applyAlignment="1" applyProtection="1">
      <alignment horizontal="center" vertical="top"/>
      <protection locked="0"/>
    </xf>
    <xf numFmtId="0" fontId="2" fillId="3" borderId="1"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0" fillId="0" borderId="7" xfId="0" applyFill="1" applyBorder="1" applyAlignment="1" applyProtection="1">
      <alignment horizontal="left" vertical="top"/>
      <protection locked="0"/>
    </xf>
    <xf numFmtId="0" fontId="0" fillId="0" borderId="8" xfId="0" applyFill="1" applyBorder="1" applyAlignment="1" applyProtection="1">
      <alignment horizontal="center" vertical="top"/>
      <protection locked="0"/>
    </xf>
    <xf numFmtId="0" fontId="3" fillId="0" borderId="7" xfId="1" applyFont="1" applyFill="1" applyBorder="1" applyProtection="1">
      <protection locked="0"/>
    </xf>
    <xf numFmtId="0" fontId="3" fillId="0" borderId="8" xfId="1" applyFont="1" applyFill="1" applyBorder="1" applyAlignment="1" applyProtection="1">
      <alignment horizontal="center"/>
      <protection locked="0"/>
    </xf>
    <xf numFmtId="0" fontId="7" fillId="2" borderId="8" xfId="1" applyFont="1" applyFill="1" applyBorder="1" applyAlignment="1" applyProtection="1">
      <alignment vertical="top" wrapText="1"/>
    </xf>
    <xf numFmtId="0" fontId="3" fillId="2" borderId="8" xfId="1" applyFont="1" applyFill="1" applyBorder="1" applyProtection="1"/>
    <xf numFmtId="0" fontId="1" fillId="0" borderId="7" xfId="1" applyFont="1" applyFill="1" applyBorder="1" applyAlignment="1" applyProtection="1">
      <alignment horizontal="left" indent="5"/>
      <protection locked="0"/>
    </xf>
    <xf numFmtId="0" fontId="5" fillId="0" borderId="7" xfId="1" applyFont="1" applyFill="1" applyBorder="1" applyAlignment="1" applyProtection="1">
      <alignment horizontal="left" vertical="center" wrapText="1" indent="5"/>
      <protection locked="0"/>
    </xf>
    <xf numFmtId="0" fontId="7" fillId="0" borderId="4"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3" fillId="0" borderId="7" xfId="0" applyFont="1" applyFill="1" applyBorder="1" applyProtection="1">
      <protection locked="0"/>
    </xf>
    <xf numFmtId="0" fontId="8" fillId="0" borderId="0" xfId="0" applyFont="1" applyFill="1" applyProtection="1">
      <protection locked="0"/>
    </xf>
    <xf numFmtId="0" fontId="1" fillId="0" borderId="7" xfId="0" applyFont="1" applyFill="1" applyBorder="1" applyAlignment="1" applyProtection="1">
      <alignment horizontal="left" indent="5"/>
      <protection locked="0"/>
    </xf>
    <xf numFmtId="0" fontId="8" fillId="0" borderId="0" xfId="0" applyFont="1" applyFill="1" applyBorder="1" applyAlignment="1" applyProtection="1">
      <alignment horizontal="left" vertical="top"/>
      <protection locked="0"/>
    </xf>
    <xf numFmtId="49" fontId="7" fillId="0" borderId="0" xfId="0" applyNumberFormat="1" applyFont="1" applyFill="1" applyBorder="1" applyAlignment="1" applyProtection="1">
      <alignment horizontal="center" vertical="top"/>
      <protection locked="0"/>
    </xf>
    <xf numFmtId="49" fontId="7" fillId="0" borderId="0" xfId="0" applyNumberFormat="1" applyFont="1" applyFill="1" applyBorder="1" applyAlignment="1" applyProtection="1">
      <alignment horizontal="left" vertical="top"/>
      <protection locked="0"/>
    </xf>
    <xf numFmtId="0" fontId="2" fillId="3" borderId="10" xfId="0" applyFont="1" applyFill="1" applyBorder="1" applyAlignment="1" applyProtection="1">
      <alignment horizontal="left" vertical="center" wrapText="1"/>
      <protection locked="0"/>
    </xf>
    <xf numFmtId="0" fontId="9" fillId="0" borderId="0" xfId="0" applyFont="1"/>
    <xf numFmtId="0" fontId="11" fillId="0" borderId="0" xfId="0" applyFont="1"/>
    <xf numFmtId="0" fontId="10" fillId="3" borderId="8" xfId="0" applyFont="1" applyFill="1" applyBorder="1" applyAlignment="1">
      <alignment horizontal="left"/>
    </xf>
    <xf numFmtId="0" fontId="10" fillId="3" borderId="8" xfId="0" applyFont="1" applyFill="1" applyBorder="1" applyAlignment="1">
      <alignment horizontal="center"/>
    </xf>
    <xf numFmtId="0" fontId="0" fillId="7" borderId="8" xfId="0" applyFill="1" applyBorder="1"/>
    <xf numFmtId="44" fontId="0" fillId="7" borderId="8" xfId="2" applyFont="1" applyFill="1" applyBorder="1"/>
    <xf numFmtId="0" fontId="10" fillId="3" borderId="31" xfId="0" applyFont="1" applyFill="1" applyBorder="1" applyAlignment="1">
      <alignment horizontal="center"/>
    </xf>
    <xf numFmtId="0" fontId="0" fillId="6" borderId="0" xfId="0" applyFill="1"/>
    <xf numFmtId="0" fontId="0" fillId="8" borderId="21" xfId="0" applyFill="1" applyBorder="1"/>
    <xf numFmtId="10" fontId="0" fillId="6" borderId="32" xfId="3" applyNumberFormat="1" applyFont="1" applyFill="1" applyBorder="1"/>
    <xf numFmtId="10" fontId="0" fillId="6" borderId="33" xfId="3" applyNumberFormat="1" applyFont="1" applyFill="1" applyBorder="1"/>
    <xf numFmtId="0" fontId="12" fillId="6" borderId="0" xfId="0" applyFont="1" applyFill="1" applyAlignment="1">
      <alignment vertical="center"/>
    </xf>
    <xf numFmtId="0" fontId="0" fillId="6" borderId="0" xfId="0" applyFill="1" applyAlignment="1">
      <alignment vertical="top" wrapText="1"/>
    </xf>
    <xf numFmtId="0" fontId="12" fillId="6" borderId="0" xfId="0" applyFont="1" applyFill="1" applyAlignment="1">
      <alignment vertical="top"/>
    </xf>
    <xf numFmtId="0" fontId="0" fillId="0" borderId="0" xfId="0" applyFill="1"/>
    <xf numFmtId="0" fontId="0" fillId="0" borderId="0" xfId="0" applyFill="1" applyBorder="1"/>
    <xf numFmtId="0" fontId="10" fillId="3" borderId="24" xfId="0" applyFont="1" applyFill="1" applyBorder="1" applyAlignment="1">
      <alignment horizontal="center"/>
    </xf>
    <xf numFmtId="0" fontId="3" fillId="0" borderId="0" xfId="0" applyFont="1" applyFill="1" applyBorder="1"/>
    <xf numFmtId="0" fontId="13" fillId="0" borderId="0" xfId="0" applyFont="1" applyAlignment="1">
      <alignment horizontal="center"/>
    </xf>
    <xf numFmtId="43" fontId="0" fillId="0" borderId="0" xfId="0" applyNumberFormat="1"/>
    <xf numFmtId="164" fontId="4" fillId="0" borderId="8" xfId="0" applyNumberFormat="1" applyFont="1" applyFill="1" applyBorder="1" applyAlignment="1" applyProtection="1">
      <alignment horizontal="center"/>
      <protection locked="0"/>
    </xf>
    <xf numFmtId="164" fontId="4" fillId="0" borderId="8" xfId="0" applyNumberFormat="1" applyFont="1" applyFill="1" applyBorder="1" applyAlignment="1" applyProtection="1">
      <alignment horizontal="center" vertical="center"/>
      <protection locked="0"/>
    </xf>
    <xf numFmtId="164" fontId="4" fillId="2" borderId="8" xfId="0" applyNumberFormat="1" applyFont="1" applyFill="1" applyBorder="1" applyProtection="1"/>
    <xf numFmtId="164" fontId="3" fillId="0" borderId="8" xfId="0" applyNumberFormat="1" applyFont="1" applyFill="1" applyBorder="1" applyAlignment="1" applyProtection="1">
      <alignment horizontal="center"/>
      <protection locked="0"/>
    </xf>
    <xf numFmtId="164" fontId="0" fillId="0" borderId="0" xfId="0" applyNumberFormat="1" applyFill="1" applyBorder="1" applyAlignment="1" applyProtection="1">
      <alignment horizontal="center" vertical="top"/>
      <protection locked="0"/>
    </xf>
    <xf numFmtId="164" fontId="0" fillId="0" borderId="0" xfId="4" applyNumberFormat="1" applyFont="1" applyFill="1" applyBorder="1" applyAlignment="1" applyProtection="1">
      <alignment horizontal="left" vertical="top"/>
      <protection locked="0"/>
    </xf>
    <xf numFmtId="164" fontId="0" fillId="0" borderId="0" xfId="0" applyNumberFormat="1" applyFill="1" applyBorder="1" applyAlignment="1" applyProtection="1">
      <alignment horizontal="left" vertical="top"/>
      <protection locked="0"/>
    </xf>
    <xf numFmtId="164" fontId="0" fillId="0" borderId="0" xfId="0" applyNumberFormat="1" applyFill="1" applyBorder="1" applyAlignment="1" applyProtection="1">
      <alignment vertical="top"/>
      <protection locked="0"/>
    </xf>
    <xf numFmtId="164" fontId="2" fillId="3" borderId="2" xfId="0" applyNumberFormat="1" applyFont="1" applyFill="1" applyBorder="1" applyAlignment="1" applyProtection="1">
      <alignment horizontal="center" vertical="center" wrapText="1"/>
      <protection locked="0"/>
    </xf>
    <xf numFmtId="164" fontId="2" fillId="3" borderId="3" xfId="0" applyNumberFormat="1" applyFont="1" applyFill="1" applyBorder="1" applyAlignment="1" applyProtection="1">
      <alignment horizontal="center" vertical="center" wrapText="1"/>
      <protection locked="0"/>
    </xf>
    <xf numFmtId="0" fontId="8" fillId="0" borderId="0" xfId="0" applyNumberFormat="1" applyFont="1" applyFill="1" applyBorder="1" applyAlignment="1" applyProtection="1">
      <alignment horizontal="left" vertical="top"/>
      <protection locked="0"/>
    </xf>
    <xf numFmtId="44" fontId="16" fillId="0" borderId="8" xfId="2" applyFont="1" applyFill="1" applyBorder="1" applyAlignment="1" applyProtection="1">
      <alignment horizontal="center" vertical="center"/>
      <protection locked="0"/>
    </xf>
    <xf numFmtId="44" fontId="7" fillId="4" borderId="5" xfId="2" applyFont="1" applyFill="1" applyBorder="1" applyAlignment="1" applyProtection="1">
      <alignment horizontal="center" vertical="center" wrapText="1"/>
    </xf>
    <xf numFmtId="44" fontId="16" fillId="0" borderId="9" xfId="2" applyFont="1" applyFill="1" applyBorder="1" applyAlignment="1" applyProtection="1">
      <alignment horizontal="center" vertical="center"/>
      <protection locked="0"/>
    </xf>
    <xf numFmtId="0" fontId="0" fillId="0" borderId="8" xfId="0" applyBorder="1"/>
    <xf numFmtId="0" fontId="0" fillId="0" borderId="8" xfId="0" applyBorder="1" applyAlignment="1">
      <alignment horizontal="center"/>
    </xf>
    <xf numFmtId="44" fontId="0" fillId="10" borderId="8" xfId="0" applyNumberFormat="1" applyFill="1" applyBorder="1"/>
    <xf numFmtId="0" fontId="0" fillId="10" borderId="8" xfId="0" applyFill="1" applyBorder="1"/>
    <xf numFmtId="43" fontId="0" fillId="10" borderId="8" xfId="0" applyNumberFormat="1" applyFill="1" applyBorder="1"/>
    <xf numFmtId="0" fontId="0" fillId="2" borderId="8" xfId="0" applyFill="1" applyBorder="1"/>
    <xf numFmtId="0" fontId="0" fillId="11" borderId="8" xfId="0" applyFill="1" applyBorder="1"/>
    <xf numFmtId="9" fontId="0" fillId="11" borderId="8" xfId="3" applyFont="1" applyFill="1" applyBorder="1"/>
    <xf numFmtId="9" fontId="0" fillId="10" borderId="8" xfId="3" applyFont="1" applyFill="1" applyBorder="1"/>
    <xf numFmtId="44" fontId="0" fillId="0" borderId="24" xfId="0" applyNumberFormat="1" applyBorder="1"/>
    <xf numFmtId="0" fontId="0" fillId="8" borderId="8" xfId="0" applyFill="1" applyBorder="1"/>
    <xf numFmtId="44" fontId="0" fillId="8" borderId="8" xfId="0" applyNumberFormat="1" applyFill="1" applyBorder="1"/>
    <xf numFmtId="0" fontId="0" fillId="12" borderId="8" xfId="0" applyFill="1" applyBorder="1"/>
    <xf numFmtId="44" fontId="0" fillId="12" borderId="8" xfId="0" applyNumberFormat="1" applyFill="1" applyBorder="1"/>
    <xf numFmtId="0" fontId="14" fillId="0" borderId="8" xfId="0" applyFont="1" applyBorder="1" applyAlignment="1">
      <alignment horizontal="center"/>
    </xf>
    <xf numFmtId="0" fontId="0" fillId="0" borderId="0" xfId="0" applyBorder="1"/>
    <xf numFmtId="0" fontId="14" fillId="0" borderId="0" xfId="0" applyFont="1" applyFill="1" applyBorder="1" applyAlignment="1">
      <alignment horizontal="center"/>
    </xf>
    <xf numFmtId="0" fontId="0" fillId="0" borderId="0" xfId="0" applyFill="1" applyBorder="1" applyAlignment="1">
      <alignment horizontal="center"/>
    </xf>
    <xf numFmtId="44" fontId="0" fillId="0" borderId="0" xfId="0" applyNumberFormat="1" applyAlignment="1"/>
    <xf numFmtId="44" fontId="0" fillId="0" borderId="0" xfId="0" applyNumberFormat="1" applyFill="1"/>
    <xf numFmtId="43" fontId="0" fillId="2" borderId="8" xfId="0" applyNumberFormat="1" applyFill="1" applyBorder="1"/>
    <xf numFmtId="44" fontId="5" fillId="4" borderId="8" xfId="2" applyFont="1" applyFill="1" applyBorder="1" applyAlignment="1" applyProtection="1">
      <alignment horizontal="center" vertical="center"/>
    </xf>
    <xf numFmtId="44" fontId="5" fillId="0" borderId="8" xfId="2" applyFont="1" applyFill="1" applyBorder="1" applyAlignment="1" applyProtection="1">
      <alignment horizontal="center" vertical="center"/>
      <protection locked="0"/>
    </xf>
    <xf numFmtId="44" fontId="17" fillId="0" borderId="8" xfId="2" applyFont="1" applyFill="1" applyBorder="1" applyAlignment="1" applyProtection="1">
      <alignment horizontal="center" vertical="center"/>
      <protection locked="0"/>
    </xf>
    <xf numFmtId="44" fontId="17" fillId="0" borderId="9" xfId="2" applyFont="1" applyFill="1" applyBorder="1" applyAlignment="1" applyProtection="1">
      <alignment horizontal="center" vertical="center"/>
      <protection locked="0"/>
    </xf>
    <xf numFmtId="44" fontId="1" fillId="0" borderId="8" xfId="2" applyFont="1" applyFill="1" applyBorder="1" applyAlignment="1" applyProtection="1">
      <alignment horizontal="center" vertical="center"/>
      <protection locked="0"/>
    </xf>
    <xf numFmtId="44" fontId="5" fillId="0" borderId="11" xfId="2" applyFont="1" applyFill="1" applyBorder="1" applyAlignment="1" applyProtection="1">
      <alignment horizontal="center" vertical="center"/>
      <protection locked="0"/>
    </xf>
    <xf numFmtId="44" fontId="17" fillId="0" borderId="11" xfId="2" applyFont="1" applyFill="1" applyBorder="1" applyAlignment="1" applyProtection="1">
      <alignment horizontal="center" vertical="center"/>
      <protection locked="0"/>
    </xf>
    <xf numFmtId="44" fontId="17" fillId="0" borderId="12" xfId="2" applyFont="1" applyFill="1" applyBorder="1" applyAlignment="1" applyProtection="1">
      <alignment horizontal="center" vertical="center"/>
      <protection locked="0"/>
    </xf>
    <xf numFmtId="44" fontId="0" fillId="10" borderId="8" xfId="2" applyFont="1" applyFill="1" applyBorder="1"/>
    <xf numFmtId="44" fontId="0" fillId="11" borderId="8" xfId="2" applyFont="1" applyFill="1" applyBorder="1"/>
    <xf numFmtId="44" fontId="0" fillId="2" borderId="8" xfId="2" applyFont="1" applyFill="1" applyBorder="1"/>
    <xf numFmtId="0" fontId="0" fillId="0" borderId="0" xfId="0" applyFill="1" applyAlignment="1">
      <alignment wrapText="1"/>
    </xf>
    <xf numFmtId="10" fontId="0" fillId="6" borderId="34" xfId="3" applyNumberFormat="1" applyFont="1" applyFill="1" applyBorder="1"/>
    <xf numFmtId="0" fontId="0" fillId="0" borderId="0" xfId="0" applyAlignment="1">
      <alignment wrapText="1"/>
    </xf>
    <xf numFmtId="44" fontId="3" fillId="4" borderId="5" xfId="2" applyFont="1" applyFill="1" applyBorder="1" applyAlignment="1" applyProtection="1">
      <alignment horizontal="center" vertical="center"/>
    </xf>
    <xf numFmtId="44" fontId="8" fillId="0" borderId="8" xfId="2" applyFont="1" applyFill="1" applyBorder="1" applyAlignment="1" applyProtection="1">
      <alignment horizontal="center" vertical="center"/>
      <protection locked="0"/>
    </xf>
    <xf numFmtId="44" fontId="8" fillId="5" borderId="8" xfId="2" applyFont="1" applyFill="1" applyBorder="1" applyAlignment="1" applyProtection="1">
      <alignment horizontal="center" vertical="center"/>
    </xf>
    <xf numFmtId="44" fontId="0" fillId="9" borderId="8" xfId="2" applyFont="1" applyFill="1" applyBorder="1"/>
    <xf numFmtId="0" fontId="0" fillId="0" borderId="2" xfId="0" applyFill="1" applyBorder="1" applyAlignment="1" applyProtection="1">
      <alignment horizontal="center" vertical="top"/>
      <protection locked="0"/>
    </xf>
    <xf numFmtId="0" fontId="0" fillId="0" borderId="5" xfId="0" applyFill="1" applyBorder="1" applyAlignment="1" applyProtection="1">
      <alignment horizontal="center" vertical="top"/>
      <protection locked="0"/>
    </xf>
    <xf numFmtId="44" fontId="5" fillId="14" borderId="8" xfId="2" applyFont="1" applyFill="1" applyBorder="1" applyAlignment="1" applyProtection="1">
      <alignment horizontal="center" vertical="center"/>
      <protection locked="0"/>
    </xf>
    <xf numFmtId="44" fontId="1" fillId="14" borderId="8" xfId="2" applyFont="1" applyFill="1" applyBorder="1" applyAlignment="1" applyProtection="1">
      <alignment horizontal="center" vertical="center"/>
      <protection locked="0"/>
    </xf>
    <xf numFmtId="44" fontId="5" fillId="14" borderId="11" xfId="2" applyFont="1" applyFill="1" applyBorder="1" applyAlignment="1" applyProtection="1">
      <alignment horizontal="center" vertical="center"/>
      <protection locked="0"/>
    </xf>
    <xf numFmtId="44" fontId="5" fillId="4" borderId="11" xfId="2" applyFont="1" applyFill="1" applyBorder="1" applyAlignment="1" applyProtection="1">
      <alignment horizontal="center" vertical="center"/>
    </xf>
    <xf numFmtId="49" fontId="7" fillId="0" borderId="8" xfId="0" applyNumberFormat="1" applyFont="1" applyFill="1" applyBorder="1" applyAlignment="1" applyProtection="1">
      <alignment horizontal="center" vertical="top" wrapText="1"/>
      <protection locked="0"/>
    </xf>
    <xf numFmtId="49" fontId="4" fillId="0" borderId="9" xfId="0" quotePrefix="1" applyNumberFormat="1" applyFont="1" applyBorder="1" applyAlignment="1" applyProtection="1">
      <alignment horizontal="center" vertical="center" shrinkToFit="1"/>
      <protection locked="0"/>
    </xf>
    <xf numFmtId="44" fontId="0" fillId="9" borderId="8" xfId="0" applyNumberFormat="1" applyFill="1" applyBorder="1"/>
    <xf numFmtId="49" fontId="3" fillId="0" borderId="5" xfId="0" applyNumberFormat="1" applyFont="1" applyFill="1" applyBorder="1" applyAlignment="1" applyProtection="1">
      <alignment horizontal="center"/>
      <protection locked="0"/>
    </xf>
    <xf numFmtId="0" fontId="1" fillId="0" borderId="26" xfId="0" applyFont="1" applyFill="1" applyBorder="1" applyAlignment="1" applyProtection="1">
      <alignment horizontal="left" indent="5"/>
      <protection locked="0"/>
    </xf>
    <xf numFmtId="44" fontId="0" fillId="0" borderId="0" xfId="2" applyFont="1" applyFill="1" applyBorder="1"/>
    <xf numFmtId="0" fontId="9" fillId="6" borderId="0" xfId="0" applyFont="1" applyFill="1"/>
    <xf numFmtId="0" fontId="10" fillId="15" borderId="8" xfId="0" applyFont="1" applyFill="1" applyBorder="1" applyAlignment="1">
      <alignment horizontal="center" vertical="center"/>
    </xf>
    <xf numFmtId="0" fontId="0" fillId="16" borderId="8" xfId="0" applyFill="1" applyBorder="1" applyAlignment="1">
      <alignment horizontal="center" vertical="center" wrapText="1"/>
    </xf>
    <xf numFmtId="44" fontId="0" fillId="17" borderId="8" xfId="0" applyNumberFormat="1" applyFill="1" applyBorder="1"/>
    <xf numFmtId="44" fontId="0" fillId="18" borderId="8" xfId="2" applyFont="1" applyFill="1" applyBorder="1"/>
    <xf numFmtId="44" fontId="0" fillId="17" borderId="8" xfId="2" applyFont="1" applyFill="1" applyBorder="1"/>
    <xf numFmtId="10" fontId="0" fillId="17" borderId="8" xfId="0" applyNumberFormat="1" applyFill="1" applyBorder="1" applyAlignment="1">
      <alignment vertical="center"/>
    </xf>
    <xf numFmtId="164" fontId="0" fillId="18" borderId="8" xfId="4" applyNumberFormat="1" applyFont="1" applyFill="1" applyBorder="1"/>
    <xf numFmtId="0" fontId="13" fillId="0" borderId="0" xfId="0" applyFont="1"/>
    <xf numFmtId="0" fontId="0" fillId="17" borderId="8" xfId="0" applyFill="1" applyBorder="1"/>
    <xf numFmtId="0" fontId="0" fillId="18" borderId="8" xfId="0" applyFill="1" applyBorder="1"/>
    <xf numFmtId="44" fontId="0" fillId="0" borderId="0" xfId="0" applyNumberFormat="1"/>
    <xf numFmtId="0" fontId="0" fillId="0" borderId="0" xfId="0" applyFill="1" applyAlignment="1">
      <alignment vertical="top" wrapText="1"/>
    </xf>
    <xf numFmtId="2" fontId="7" fillId="2" borderId="9" xfId="0" applyNumberFormat="1" applyFont="1" applyFill="1" applyBorder="1" applyAlignment="1">
      <alignment horizontal="center" vertical="top" wrapText="1"/>
    </xf>
    <xf numFmtId="44" fontId="7" fillId="2" borderId="9" xfId="2" applyFont="1" applyFill="1" applyBorder="1" applyAlignment="1">
      <alignment horizontal="center" vertical="top"/>
    </xf>
    <xf numFmtId="44" fontId="8" fillId="2" borderId="9" xfId="2" applyFont="1" applyFill="1" applyBorder="1" applyAlignment="1">
      <alignment horizontal="center" vertical="top"/>
    </xf>
    <xf numFmtId="2" fontId="8" fillId="2" borderId="9" xfId="0" applyNumberFormat="1" applyFont="1" applyFill="1" applyBorder="1" applyAlignment="1">
      <alignment horizontal="center" vertical="top" wrapText="1"/>
    </xf>
    <xf numFmtId="0" fontId="7" fillId="2" borderId="9" xfId="2" applyNumberFormat="1" applyFont="1" applyFill="1" applyBorder="1" applyAlignment="1">
      <alignment horizontal="center" vertical="top"/>
    </xf>
    <xf numFmtId="0" fontId="3" fillId="0" borderId="0" xfId="0" applyFont="1"/>
    <xf numFmtId="0" fontId="0" fillId="0" borderId="0" xfId="0" applyFont="1"/>
    <xf numFmtId="0" fontId="0" fillId="0" borderId="0" xfId="0" applyNumberFormat="1" applyFont="1"/>
    <xf numFmtId="0" fontId="0" fillId="0" borderId="0" xfId="0" applyFont="1" applyFill="1" applyBorder="1" applyAlignment="1" applyProtection="1">
      <alignment vertical="top"/>
      <protection locked="0"/>
    </xf>
    <xf numFmtId="0" fontId="0" fillId="0" borderId="0" xfId="0" applyFont="1" applyFill="1" applyBorder="1" applyAlignment="1" applyProtection="1">
      <alignment horizontal="left" vertical="top"/>
      <protection locked="0"/>
    </xf>
    <xf numFmtId="0" fontId="0" fillId="0" borderId="0" xfId="0" applyNumberFormat="1" applyFont="1" applyFill="1" applyBorder="1" applyAlignment="1" applyProtection="1">
      <alignment horizontal="left" vertical="top"/>
      <protection locked="0"/>
    </xf>
    <xf numFmtId="44" fontId="0" fillId="0" borderId="0" xfId="0" applyNumberFormat="1" applyFont="1" applyFill="1" applyBorder="1" applyAlignment="1" applyProtection="1">
      <alignment horizontal="left" vertical="top"/>
      <protection locked="0"/>
    </xf>
    <xf numFmtId="0" fontId="7" fillId="0" borderId="7" xfId="0" applyFont="1" applyFill="1" applyBorder="1" applyAlignment="1" applyProtection="1">
      <alignment horizontal="left" vertical="top"/>
      <protection locked="0"/>
    </xf>
    <xf numFmtId="49" fontId="4" fillId="0" borderId="8" xfId="0" applyNumberFormat="1" applyFont="1" applyFill="1" applyBorder="1" applyAlignment="1" applyProtection="1">
      <alignment horizontal="center" vertical="center" wrapText="1"/>
      <protection locked="0"/>
    </xf>
    <xf numFmtId="49" fontId="4" fillId="0" borderId="26" xfId="0" quotePrefix="1" applyNumberFormat="1" applyFont="1" applyFill="1" applyBorder="1" applyAlignment="1" applyProtection="1">
      <alignment horizontal="center" vertical="center" shrinkToFit="1"/>
      <protection locked="0"/>
    </xf>
    <xf numFmtId="49" fontId="4" fillId="0" borderId="27" xfId="0" quotePrefix="1" applyNumberFormat="1" applyFont="1" applyFill="1" applyBorder="1" applyAlignment="1" applyProtection="1">
      <alignment horizontal="center" vertical="center" shrinkToFit="1"/>
      <protection locked="0"/>
    </xf>
    <xf numFmtId="0" fontId="4" fillId="0" borderId="8" xfId="0" quotePrefix="1"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xf>
    <xf numFmtId="0" fontId="3" fillId="2" borderId="8" xfId="0" applyFont="1" applyFill="1" applyBorder="1" applyProtection="1"/>
    <xf numFmtId="0" fontId="3" fillId="2" borderId="22" xfId="0" applyFont="1" applyFill="1" applyBorder="1" applyProtection="1"/>
    <xf numFmtId="0" fontId="3" fillId="2" borderId="27" xfId="0" applyFont="1" applyFill="1" applyBorder="1" applyProtection="1"/>
    <xf numFmtId="0" fontId="0" fillId="0" borderId="7" xfId="0" applyFont="1" applyFill="1" applyBorder="1" applyAlignment="1" applyProtection="1">
      <alignment horizontal="left" indent="5"/>
      <protection locked="0"/>
    </xf>
    <xf numFmtId="0" fontId="0" fillId="0" borderId="10" xfId="0" applyFont="1" applyFill="1" applyBorder="1" applyAlignment="1" applyProtection="1">
      <alignment horizontal="left" indent="5"/>
      <protection locked="0"/>
    </xf>
    <xf numFmtId="0" fontId="4" fillId="0" borderId="4" xfId="0" applyFont="1" applyFill="1" applyBorder="1" applyAlignment="1" applyProtection="1">
      <alignment horizontal="left" vertical="center" wrapText="1"/>
      <protection locked="0"/>
    </xf>
    <xf numFmtId="0" fontId="4" fillId="0" borderId="26" xfId="0" quotePrefix="1" applyNumberFormat="1" applyFont="1" applyFill="1" applyBorder="1" applyAlignment="1" applyProtection="1">
      <alignment horizontal="center" vertical="center" shrinkToFit="1"/>
      <protection locked="0"/>
    </xf>
    <xf numFmtId="0" fontId="4" fillId="0" borderId="27" xfId="0" quotePrefix="1" applyNumberFormat="1" applyFont="1" applyFill="1" applyBorder="1" applyAlignment="1" applyProtection="1">
      <alignment horizontal="center" vertical="center" shrinkToFit="1"/>
      <protection locked="0"/>
    </xf>
    <xf numFmtId="0" fontId="3" fillId="2" borderId="22" xfId="0" applyNumberFormat="1" applyFont="1" applyFill="1" applyBorder="1" applyProtection="1"/>
    <xf numFmtId="0" fontId="3" fillId="2" borderId="27" xfId="0" applyNumberFormat="1" applyFont="1" applyFill="1" applyBorder="1" applyProtection="1"/>
    <xf numFmtId="43" fontId="0" fillId="0" borderId="8" xfId="4" applyFont="1" applyFill="1" applyBorder="1" applyAlignment="1" applyProtection="1">
      <alignment horizontal="center"/>
      <protection locked="0"/>
    </xf>
    <xf numFmtId="43" fontId="0" fillId="2" borderId="8" xfId="4" applyFont="1" applyFill="1" applyBorder="1" applyAlignment="1" applyProtection="1">
      <alignment horizontal="center"/>
    </xf>
    <xf numFmtId="43" fontId="8" fillId="0" borderId="8" xfId="4" applyFont="1" applyFill="1" applyBorder="1" applyAlignment="1" applyProtection="1">
      <alignment horizontal="center" vertical="top"/>
      <protection locked="0"/>
    </xf>
    <xf numFmtId="43" fontId="7" fillId="4" borderId="8" xfId="4" applyFont="1" applyFill="1" applyBorder="1" applyAlignment="1" applyProtection="1">
      <alignment horizontal="center" vertical="top"/>
    </xf>
    <xf numFmtId="43" fontId="3" fillId="2" borderId="8" xfId="4" applyFont="1" applyFill="1" applyBorder="1" applyAlignment="1" applyProtection="1">
      <alignment horizontal="center"/>
    </xf>
    <xf numFmtId="43" fontId="3" fillId="4" borderId="9" xfId="4" applyFont="1" applyFill="1" applyBorder="1" applyAlignment="1" applyProtection="1">
      <alignment horizontal="center"/>
    </xf>
    <xf numFmtId="43" fontId="3" fillId="4" borderId="8" xfId="4" applyFont="1" applyFill="1" applyBorder="1" applyAlignment="1" applyProtection="1">
      <alignment horizontal="center"/>
    </xf>
    <xf numFmtId="43" fontId="3" fillId="2" borderId="9" xfId="4" applyFont="1" applyFill="1" applyBorder="1" applyAlignment="1" applyProtection="1">
      <alignment horizontal="center"/>
    </xf>
    <xf numFmtId="43" fontId="8" fillId="2" borderId="11" xfId="4" applyFont="1" applyFill="1" applyBorder="1" applyAlignment="1" applyProtection="1">
      <alignment horizontal="center" vertical="top"/>
    </xf>
    <xf numFmtId="43" fontId="8" fillId="0" borderId="11" xfId="4" applyFont="1" applyFill="1" applyBorder="1" applyAlignment="1" applyProtection="1">
      <alignment horizontal="center" vertical="top"/>
      <protection locked="0"/>
    </xf>
    <xf numFmtId="43" fontId="7" fillId="2" borderId="11" xfId="4" applyFont="1" applyFill="1" applyBorder="1" applyAlignment="1" applyProtection="1">
      <alignment horizontal="center" vertical="top"/>
    </xf>
    <xf numFmtId="43" fontId="4" fillId="4" borderId="28" xfId="4" quotePrefix="1" applyFont="1" applyFill="1" applyBorder="1" applyAlignment="1" applyProtection="1">
      <alignment vertical="center" wrapText="1"/>
    </xf>
    <xf numFmtId="43" fontId="4" fillId="4" borderId="6" xfId="4" quotePrefix="1" applyFont="1" applyFill="1" applyBorder="1" applyAlignment="1" applyProtection="1">
      <alignment vertical="center" wrapText="1"/>
    </xf>
    <xf numFmtId="43" fontId="8" fillId="6" borderId="11" xfId="4" applyFont="1" applyFill="1" applyBorder="1" applyAlignment="1" applyProtection="1">
      <alignment horizontal="center" vertical="top"/>
      <protection locked="0"/>
    </xf>
    <xf numFmtId="43" fontId="7" fillId="4" borderId="11" xfId="4" applyFont="1" applyFill="1" applyBorder="1" applyAlignment="1" applyProtection="1">
      <alignment horizontal="center" vertical="top"/>
    </xf>
    <xf numFmtId="43" fontId="7" fillId="4" borderId="12" xfId="4" applyFont="1" applyFill="1" applyBorder="1" applyAlignment="1" applyProtection="1">
      <alignment horizontal="center" vertical="top"/>
    </xf>
    <xf numFmtId="43" fontId="3" fillId="4" borderId="36" xfId="4" applyFont="1" applyFill="1" applyBorder="1" applyAlignment="1" applyProtection="1">
      <alignment horizontal="center"/>
    </xf>
    <xf numFmtId="43" fontId="3" fillId="4" borderId="37" xfId="4" applyFont="1" applyFill="1" applyBorder="1" applyAlignment="1" applyProtection="1">
      <alignment horizontal="center"/>
    </xf>
    <xf numFmtId="43" fontId="0" fillId="0" borderId="37" xfId="4" applyFont="1" applyFill="1" applyBorder="1" applyAlignment="1" applyProtection="1">
      <alignment horizontal="center"/>
      <protection locked="0"/>
    </xf>
    <xf numFmtId="43" fontId="8" fillId="6" borderId="37" xfId="4" applyFont="1" applyFill="1" applyBorder="1" applyAlignment="1" applyProtection="1">
      <alignment horizontal="center" vertical="top"/>
      <protection locked="0"/>
    </xf>
    <xf numFmtId="43" fontId="7" fillId="4" borderId="37" xfId="4" applyFont="1" applyFill="1" applyBorder="1" applyAlignment="1" applyProtection="1">
      <alignment horizontal="center" vertical="top"/>
    </xf>
    <xf numFmtId="43" fontId="7" fillId="4" borderId="38" xfId="4" applyFont="1" applyFill="1" applyBorder="1" applyAlignment="1" applyProtection="1">
      <alignment horizontal="center" vertical="top"/>
    </xf>
    <xf numFmtId="43" fontId="0" fillId="0" borderId="8" xfId="4" applyNumberFormat="1" applyFont="1" applyFill="1" applyBorder="1" applyAlignment="1" applyProtection="1">
      <alignment horizontal="center"/>
      <protection locked="0"/>
    </xf>
    <xf numFmtId="43" fontId="0" fillId="2" borderId="8" xfId="4" applyNumberFormat="1" applyFont="1" applyFill="1" applyBorder="1" applyAlignment="1" applyProtection="1">
      <alignment horizontal="center"/>
    </xf>
    <xf numFmtId="43" fontId="8" fillId="0" borderId="8" xfId="4" applyNumberFormat="1" applyFont="1" applyFill="1" applyBorder="1" applyAlignment="1" applyProtection="1">
      <alignment horizontal="center" vertical="top"/>
      <protection locked="0"/>
    </xf>
    <xf numFmtId="43" fontId="7" fillId="4" borderId="8" xfId="4" applyNumberFormat="1" applyFont="1" applyFill="1" applyBorder="1" applyAlignment="1" applyProtection="1">
      <alignment horizontal="center" vertical="top"/>
    </xf>
    <xf numFmtId="43" fontId="3" fillId="2" borderId="8" xfId="4" applyNumberFormat="1" applyFont="1" applyFill="1" applyBorder="1" applyAlignment="1" applyProtection="1">
      <alignment horizontal="center"/>
    </xf>
    <xf numFmtId="43" fontId="3" fillId="4" borderId="9" xfId="4" applyNumberFormat="1" applyFont="1" applyFill="1" applyBorder="1" applyAlignment="1" applyProtection="1">
      <alignment horizontal="center"/>
    </xf>
    <xf numFmtId="43" fontId="3" fillId="4" borderId="8" xfId="4" applyNumberFormat="1" applyFont="1" applyFill="1" applyBorder="1" applyAlignment="1" applyProtection="1">
      <alignment horizontal="center"/>
    </xf>
    <xf numFmtId="43" fontId="3" fillId="2" borderId="9" xfId="4" applyNumberFormat="1" applyFont="1" applyFill="1" applyBorder="1" applyAlignment="1" applyProtection="1">
      <alignment horizontal="center"/>
    </xf>
    <xf numFmtId="43" fontId="8" fillId="2" borderId="11" xfId="4" applyNumberFormat="1" applyFont="1" applyFill="1" applyBorder="1" applyAlignment="1" applyProtection="1">
      <alignment horizontal="center" vertical="top"/>
    </xf>
    <xf numFmtId="43" fontId="8" fillId="0" borderId="11" xfId="4" applyNumberFormat="1" applyFont="1" applyFill="1" applyBorder="1" applyAlignment="1" applyProtection="1">
      <alignment horizontal="center" vertical="top"/>
      <protection locked="0"/>
    </xf>
    <xf numFmtId="43" fontId="7" fillId="2" borderId="11" xfId="4" applyNumberFormat="1" applyFont="1" applyFill="1" applyBorder="1" applyAlignment="1" applyProtection="1">
      <alignment horizontal="center" vertical="top"/>
    </xf>
    <xf numFmtId="43" fontId="4" fillId="4" borderId="28" xfId="4" quotePrefix="1" applyNumberFormat="1" applyFont="1" applyFill="1" applyBorder="1" applyAlignment="1" applyProtection="1">
      <alignment vertical="center" wrapText="1"/>
    </xf>
    <xf numFmtId="43" fontId="4" fillId="4" borderId="6" xfId="4" quotePrefix="1" applyNumberFormat="1" applyFont="1" applyFill="1" applyBorder="1" applyAlignment="1" applyProtection="1">
      <alignment vertical="center" wrapText="1"/>
    </xf>
    <xf numFmtId="43" fontId="8" fillId="6" borderId="11" xfId="4" applyNumberFormat="1" applyFont="1" applyFill="1" applyBorder="1" applyAlignment="1" applyProtection="1">
      <alignment horizontal="center" vertical="top"/>
      <protection locked="0"/>
    </xf>
    <xf numFmtId="43" fontId="7" fillId="4" borderId="11" xfId="4" applyNumberFormat="1" applyFont="1" applyFill="1" applyBorder="1" applyAlignment="1" applyProtection="1">
      <alignment horizontal="center" vertical="top"/>
    </xf>
    <xf numFmtId="43" fontId="7" fillId="4" borderId="12" xfId="4" applyNumberFormat="1" applyFont="1" applyFill="1" applyBorder="1" applyAlignment="1" applyProtection="1">
      <alignment horizontal="center" vertical="top"/>
    </xf>
    <xf numFmtId="43" fontId="3" fillId="4" borderId="36" xfId="4" applyNumberFormat="1" applyFont="1" applyFill="1" applyBorder="1" applyAlignment="1" applyProtection="1">
      <alignment horizontal="center"/>
    </xf>
    <xf numFmtId="43" fontId="3" fillId="4" borderId="37" xfId="4" applyNumberFormat="1" applyFont="1" applyFill="1" applyBorder="1" applyAlignment="1" applyProtection="1">
      <alignment horizontal="center"/>
    </xf>
    <xf numFmtId="43" fontId="0" fillId="0" borderId="37" xfId="4" applyNumberFormat="1" applyFont="1" applyFill="1" applyBorder="1" applyAlignment="1" applyProtection="1">
      <alignment horizontal="center"/>
      <protection locked="0"/>
    </xf>
    <xf numFmtId="43" fontId="8" fillId="6" borderId="37" xfId="4" applyNumberFormat="1" applyFont="1" applyFill="1" applyBorder="1" applyAlignment="1" applyProtection="1">
      <alignment horizontal="center" vertical="top"/>
      <protection locked="0"/>
    </xf>
    <xf numFmtId="43" fontId="7" fillId="4" borderId="37" xfId="4" applyNumberFormat="1" applyFont="1" applyFill="1" applyBorder="1" applyAlignment="1" applyProtection="1">
      <alignment horizontal="center" vertical="top"/>
    </xf>
    <xf numFmtId="43" fontId="7" fillId="4" borderId="38" xfId="4" applyNumberFormat="1" applyFont="1" applyFill="1" applyBorder="1" applyAlignment="1" applyProtection="1">
      <alignment horizontal="center" vertical="top"/>
    </xf>
    <xf numFmtId="0" fontId="0" fillId="0" borderId="0" xfId="0" applyAlignment="1">
      <alignment vertical="center"/>
    </xf>
    <xf numFmtId="44" fontId="0" fillId="17" borderId="8" xfId="0" applyNumberFormat="1" applyFill="1" applyBorder="1" applyAlignment="1">
      <alignment vertical="center"/>
    </xf>
    <xf numFmtId="44" fontId="0" fillId="18" borderId="8" xfId="2" applyFont="1" applyFill="1" applyBorder="1" applyAlignment="1">
      <alignment vertical="center"/>
    </xf>
    <xf numFmtId="44" fontId="0" fillId="17" borderId="8" xfId="2" applyFont="1" applyFill="1" applyBorder="1" applyAlignment="1">
      <alignment vertical="center"/>
    </xf>
    <xf numFmtId="0" fontId="10" fillId="15" borderId="8" xfId="0" applyFont="1" applyFill="1" applyBorder="1" applyAlignment="1">
      <alignment horizontal="center" vertical="center" wrapText="1"/>
    </xf>
    <xf numFmtId="0" fontId="10" fillId="15" borderId="0" xfId="0" applyFont="1" applyFill="1" applyAlignment="1">
      <alignment horizontal="center" vertical="center" wrapText="1"/>
    </xf>
    <xf numFmtId="43" fontId="8" fillId="2" borderId="37" xfId="4" applyNumberFormat="1" applyFont="1" applyFill="1" applyBorder="1" applyAlignment="1" applyProtection="1">
      <alignment horizontal="center" vertical="top"/>
      <protection locked="0"/>
    </xf>
    <xf numFmtId="43" fontId="8" fillId="2" borderId="37" xfId="4" applyFont="1" applyFill="1" applyBorder="1" applyAlignment="1" applyProtection="1">
      <alignment horizontal="center" vertical="top"/>
      <protection locked="0"/>
    </xf>
    <xf numFmtId="43" fontId="5" fillId="0" borderId="8" xfId="4" applyFont="1" applyFill="1" applyBorder="1" applyAlignment="1">
      <alignment horizontal="right"/>
    </xf>
    <xf numFmtId="43" fontId="3" fillId="7" borderId="8" xfId="4" applyFont="1" applyFill="1" applyBorder="1" applyAlignment="1">
      <alignment horizontal="right"/>
    </xf>
    <xf numFmtId="43" fontId="0" fillId="0" borderId="0" xfId="4" applyFont="1" applyFill="1" applyBorder="1"/>
    <xf numFmtId="10" fontId="0" fillId="0" borderId="39" xfId="3" applyNumberFormat="1" applyFont="1" applyFill="1" applyBorder="1"/>
    <xf numFmtId="0" fontId="21" fillId="0" borderId="0" xfId="0" applyFont="1" applyFill="1" applyAlignment="1">
      <alignment vertical="top" wrapText="1"/>
    </xf>
    <xf numFmtId="0" fontId="15" fillId="0" borderId="0" xfId="0" applyFont="1" applyFill="1" applyBorder="1" applyAlignment="1">
      <alignment horizontal="center"/>
    </xf>
    <xf numFmtId="0" fontId="0" fillId="2" borderId="21" xfId="0" applyFill="1" applyBorder="1" applyAlignment="1">
      <alignment horizontal="left"/>
    </xf>
    <xf numFmtId="0" fontId="0" fillId="2" borderId="26" xfId="0" applyFill="1" applyBorder="1" applyAlignment="1">
      <alignment horizontal="left"/>
    </xf>
    <xf numFmtId="0" fontId="0" fillId="9" borderId="0" xfId="0" applyFill="1" applyAlignment="1">
      <alignment horizontal="left"/>
    </xf>
    <xf numFmtId="164" fontId="0" fillId="0" borderId="5" xfId="0" applyNumberFormat="1" applyFill="1" applyBorder="1" applyAlignment="1" applyProtection="1">
      <alignment horizontal="center" vertical="top"/>
      <protection locked="0"/>
    </xf>
    <xf numFmtId="164" fontId="0" fillId="0" borderId="28" xfId="0" applyNumberFormat="1" applyFill="1" applyBorder="1" applyAlignment="1" applyProtection="1">
      <alignment horizontal="center" vertical="top"/>
      <protection locked="0"/>
    </xf>
    <xf numFmtId="164" fontId="0" fillId="0" borderId="6" xfId="0" applyNumberFormat="1"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0" borderId="15" xfId="0"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0" fillId="0" borderId="5" xfId="0" applyFill="1" applyBorder="1" applyAlignment="1" applyProtection="1">
      <alignment horizontal="center" vertical="top"/>
      <protection locked="0"/>
    </xf>
    <xf numFmtId="0" fontId="0" fillId="0" borderId="28" xfId="0" applyFill="1" applyBorder="1" applyAlignment="1" applyProtection="1">
      <alignment horizontal="center" vertical="top"/>
      <protection locked="0"/>
    </xf>
    <xf numFmtId="0" fontId="0" fillId="0" borderId="6" xfId="0" applyFill="1" applyBorder="1" applyAlignment="1" applyProtection="1">
      <alignment horizontal="center" vertical="top"/>
      <protection locked="0"/>
    </xf>
    <xf numFmtId="164" fontId="0" fillId="0" borderId="2" xfId="0" applyNumberFormat="1" applyFill="1" applyBorder="1" applyAlignment="1" applyProtection="1">
      <alignment horizontal="center" vertical="top"/>
      <protection locked="0"/>
    </xf>
    <xf numFmtId="164" fontId="0" fillId="0" borderId="15" xfId="0" applyNumberFormat="1" applyFill="1" applyBorder="1" applyAlignment="1" applyProtection="1">
      <alignment horizontal="center" vertical="top"/>
      <protection locked="0"/>
    </xf>
    <xf numFmtId="164" fontId="0" fillId="0" borderId="3" xfId="0" applyNumberFormat="1" applyFill="1" applyBorder="1" applyAlignment="1" applyProtection="1">
      <alignment horizontal="center" vertical="top"/>
      <protection locked="0"/>
    </xf>
    <xf numFmtId="43" fontId="5" fillId="0" borderId="21" xfId="4" quotePrefix="1" applyNumberFormat="1" applyFont="1" applyFill="1" applyBorder="1" applyAlignment="1" applyProtection="1">
      <alignment horizontal="center" vertical="center" wrapText="1"/>
      <protection locked="0"/>
    </xf>
    <xf numFmtId="43" fontId="5" fillId="0" borderId="26" xfId="4" quotePrefix="1" applyNumberFormat="1" applyFont="1" applyFill="1" applyBorder="1" applyAlignment="1" applyProtection="1">
      <alignment horizontal="center" vertical="center" wrapText="1"/>
      <protection locked="0"/>
    </xf>
    <xf numFmtId="43" fontId="5" fillId="2" borderId="21" xfId="4" quotePrefix="1" applyNumberFormat="1" applyFont="1" applyFill="1" applyBorder="1" applyAlignment="1" applyProtection="1">
      <alignment horizontal="center" vertical="center" wrapText="1"/>
      <protection locked="0"/>
    </xf>
    <xf numFmtId="43" fontId="5" fillId="2" borderId="26" xfId="4" quotePrefix="1" applyNumberFormat="1" applyFont="1" applyFill="1" applyBorder="1" applyAlignment="1" applyProtection="1">
      <alignment horizontal="center" vertical="center" wrapText="1"/>
      <protection locked="0"/>
    </xf>
    <xf numFmtId="43" fontId="4" fillId="4" borderId="28" xfId="4" quotePrefix="1" applyFont="1" applyFill="1" applyBorder="1" applyAlignment="1" applyProtection="1">
      <alignment horizontal="center" vertical="center" wrapText="1"/>
    </xf>
    <xf numFmtId="43" fontId="4" fillId="4" borderId="29" xfId="4" quotePrefix="1"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43" fontId="5" fillId="0" borderId="21" xfId="4" quotePrefix="1" applyFont="1" applyFill="1" applyBorder="1" applyAlignment="1" applyProtection="1">
      <alignment horizontal="center" vertical="center" wrapText="1"/>
      <protection locked="0"/>
    </xf>
    <xf numFmtId="43" fontId="5" fillId="0" borderId="26" xfId="4" quotePrefix="1" applyFont="1" applyFill="1" applyBorder="1" applyAlignment="1" applyProtection="1">
      <alignment horizontal="center" vertical="center" wrapText="1"/>
      <protection locked="0"/>
    </xf>
    <xf numFmtId="43" fontId="5" fillId="2" borderId="21" xfId="4" quotePrefix="1" applyFont="1" applyFill="1" applyBorder="1" applyAlignment="1" applyProtection="1">
      <alignment horizontal="center" vertical="center" wrapText="1"/>
      <protection locked="0"/>
    </xf>
    <xf numFmtId="43" fontId="5" fillId="2" borderId="26" xfId="4" quotePrefix="1" applyFont="1" applyFill="1" applyBorder="1" applyAlignment="1" applyProtection="1">
      <alignment horizontal="center" vertical="center" wrapText="1"/>
      <protection locked="0"/>
    </xf>
    <xf numFmtId="43" fontId="3" fillId="4" borderId="21" xfId="4" applyFont="1" applyFill="1" applyBorder="1" applyAlignment="1" applyProtection="1">
      <alignment horizontal="center"/>
    </xf>
    <xf numFmtId="43" fontId="3" fillId="4" borderId="26" xfId="4" applyFont="1" applyFill="1" applyBorder="1" applyAlignment="1" applyProtection="1">
      <alignment horizontal="center"/>
    </xf>
    <xf numFmtId="43" fontId="4" fillId="4" borderId="28" xfId="4" quotePrefix="1" applyNumberFormat="1" applyFont="1" applyFill="1" applyBorder="1" applyAlignment="1" applyProtection="1">
      <alignment horizontal="center" vertical="center" wrapText="1"/>
    </xf>
    <xf numFmtId="43" fontId="4" fillId="4" borderId="29" xfId="4" quotePrefix="1" applyNumberFormat="1"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4" fillId="2" borderId="21" xfId="0" quotePrefix="1" applyFont="1" applyFill="1" applyBorder="1" applyAlignment="1" applyProtection="1">
      <alignment horizontal="center" vertical="center" wrapText="1"/>
    </xf>
    <xf numFmtId="0" fontId="4" fillId="2" borderId="26" xfId="0" quotePrefix="1" applyFont="1" applyFill="1" applyBorder="1" applyAlignment="1" applyProtection="1">
      <alignment horizontal="center" vertical="center" wrapText="1"/>
    </xf>
    <xf numFmtId="0" fontId="3" fillId="2" borderId="21" xfId="0" applyFont="1" applyFill="1" applyBorder="1" applyAlignment="1" applyProtection="1">
      <alignment horizontal="center"/>
    </xf>
    <xf numFmtId="0" fontId="3" fillId="2" borderId="26" xfId="0" applyFont="1" applyFill="1" applyBorder="1" applyAlignment="1" applyProtection="1">
      <alignment horizontal="center"/>
    </xf>
    <xf numFmtId="49" fontId="4" fillId="0" borderId="21" xfId="0" quotePrefix="1" applyNumberFormat="1" applyFont="1" applyFill="1" applyBorder="1" applyAlignment="1" applyProtection="1">
      <alignment horizontal="center" vertical="center" shrinkToFit="1"/>
      <protection locked="0"/>
    </xf>
    <xf numFmtId="49" fontId="4" fillId="0" borderId="26" xfId="0" quotePrefix="1" applyNumberFormat="1" applyFont="1" applyFill="1" applyBorder="1" applyAlignment="1" applyProtection="1">
      <alignment horizontal="center" vertical="center" shrinkToFit="1"/>
      <protection locked="0"/>
    </xf>
    <xf numFmtId="0" fontId="0" fillId="0" borderId="2" xfId="0" applyFont="1" applyFill="1" applyBorder="1" applyAlignment="1" applyProtection="1">
      <alignment horizontal="center" vertical="top"/>
      <protection locked="0"/>
    </xf>
    <xf numFmtId="0" fontId="0" fillId="0" borderId="3" xfId="0" applyFont="1" applyFill="1" applyBorder="1" applyAlignment="1" applyProtection="1">
      <alignment horizontal="center" vertical="top"/>
      <protection locked="0"/>
    </xf>
    <xf numFmtId="0" fontId="0" fillId="0" borderId="11" xfId="0" applyFont="1" applyFill="1" applyBorder="1" applyAlignment="1" applyProtection="1">
      <alignment horizontal="center" vertical="top"/>
      <protection locked="0"/>
    </xf>
    <xf numFmtId="0" fontId="0" fillId="0" borderId="12" xfId="0" applyFont="1" applyFill="1" applyBorder="1" applyAlignment="1" applyProtection="1">
      <alignment horizontal="center" vertical="top"/>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4" fillId="0" borderId="21" xfId="0" quotePrefix="1" applyNumberFormat="1" applyFont="1" applyFill="1" applyBorder="1" applyAlignment="1" applyProtection="1">
      <alignment horizontal="center" vertical="center" shrinkToFit="1"/>
      <protection locked="0"/>
    </xf>
    <xf numFmtId="0" fontId="4" fillId="0" borderId="26" xfId="0" quotePrefix="1" applyNumberFormat="1"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8" xfId="0" applyNumberFormat="1"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3" fillId="2" borderId="21" xfId="0" applyNumberFormat="1" applyFont="1" applyFill="1" applyBorder="1" applyAlignment="1" applyProtection="1">
      <alignment horizontal="center"/>
    </xf>
    <xf numFmtId="0" fontId="3" fillId="2" borderId="26" xfId="0" applyNumberFormat="1" applyFont="1" applyFill="1" applyBorder="1" applyAlignment="1" applyProtection="1">
      <alignment horizontal="center"/>
    </xf>
    <xf numFmtId="43" fontId="5" fillId="2" borderId="8" xfId="4" quotePrefix="1" applyNumberFormat="1" applyFont="1" applyFill="1" applyBorder="1" applyAlignment="1" applyProtection="1">
      <alignment horizontal="center" vertical="center" shrinkToFit="1"/>
    </xf>
    <xf numFmtId="43" fontId="5" fillId="0" borderId="8" xfId="4" quotePrefix="1" applyNumberFormat="1" applyFont="1" applyFill="1" applyBorder="1" applyAlignment="1" applyProtection="1">
      <alignment horizontal="center" vertical="center" shrinkToFit="1"/>
      <protection locked="0"/>
    </xf>
    <xf numFmtId="43" fontId="0" fillId="0" borderId="21" xfId="4" applyNumberFormat="1" applyFont="1" applyFill="1" applyBorder="1" applyAlignment="1" applyProtection="1">
      <alignment horizontal="center"/>
      <protection locked="0"/>
    </xf>
    <xf numFmtId="43" fontId="0" fillId="0" borderId="26" xfId="4" applyNumberFormat="1" applyFont="1" applyFill="1" applyBorder="1" applyAlignment="1" applyProtection="1">
      <alignment horizontal="center"/>
      <protection locked="0"/>
    </xf>
    <xf numFmtId="43" fontId="3" fillId="4" borderId="21" xfId="4" applyNumberFormat="1" applyFont="1" applyFill="1" applyBorder="1" applyAlignment="1" applyProtection="1">
      <alignment horizontal="center"/>
    </xf>
    <xf numFmtId="43" fontId="3" fillId="4" borderId="26" xfId="4" applyNumberFormat="1" applyFont="1" applyFill="1" applyBorder="1" applyAlignment="1" applyProtection="1">
      <alignment horizontal="center"/>
    </xf>
    <xf numFmtId="43" fontId="5" fillId="0" borderId="21" xfId="4" quotePrefix="1" applyNumberFormat="1" applyFont="1" applyFill="1" applyBorder="1" applyAlignment="1" applyProtection="1">
      <alignment horizontal="center" vertical="center" shrinkToFit="1"/>
      <protection locked="0"/>
    </xf>
    <xf numFmtId="43" fontId="5" fillId="0" borderId="26" xfId="4" quotePrefix="1" applyNumberFormat="1" applyFont="1" applyFill="1" applyBorder="1" applyAlignment="1" applyProtection="1">
      <alignment horizontal="center" vertical="center" shrinkToFit="1"/>
      <protection locked="0"/>
    </xf>
    <xf numFmtId="43" fontId="5" fillId="2" borderId="21" xfId="4" quotePrefix="1" applyNumberFormat="1" applyFont="1" applyFill="1" applyBorder="1" applyAlignment="1" applyProtection="1">
      <alignment horizontal="center" vertical="center" shrinkToFit="1"/>
    </xf>
    <xf numFmtId="43" fontId="5" fillId="2" borderId="26" xfId="4" quotePrefix="1" applyNumberFormat="1" applyFont="1" applyFill="1" applyBorder="1" applyAlignment="1" applyProtection="1">
      <alignment horizontal="center" vertical="center" shrinkToFit="1"/>
    </xf>
    <xf numFmtId="0" fontId="2" fillId="3" borderId="15" xfId="0" applyNumberFormat="1" applyFont="1" applyFill="1" applyBorder="1" applyAlignment="1" applyProtection="1">
      <alignment horizontal="center" vertical="center" wrapText="1"/>
      <protection locked="0"/>
    </xf>
    <xf numFmtId="0" fontId="2" fillId="3" borderId="16" xfId="0" applyNumberFormat="1" applyFont="1" applyFill="1" applyBorder="1" applyAlignment="1" applyProtection="1">
      <alignment horizontal="center" vertical="center" wrapText="1"/>
      <protection locked="0"/>
    </xf>
    <xf numFmtId="0" fontId="2" fillId="3" borderId="18" xfId="0" applyNumberFormat="1" applyFont="1" applyFill="1" applyBorder="1" applyAlignment="1" applyProtection="1">
      <alignment horizontal="center" vertical="center" wrapText="1"/>
      <protection locked="0"/>
    </xf>
    <xf numFmtId="0" fontId="2" fillId="3" borderId="12" xfId="0" applyNumberFormat="1" applyFont="1" applyFill="1" applyBorder="1" applyAlignment="1" applyProtection="1">
      <alignment horizontal="center" vertical="center" wrapText="1"/>
      <protection locked="0"/>
    </xf>
    <xf numFmtId="0" fontId="2" fillId="3" borderId="25" xfId="0" applyNumberFormat="1" applyFont="1" applyFill="1" applyBorder="1" applyAlignment="1" applyProtection="1">
      <alignment horizontal="center" vertical="center" wrapText="1"/>
      <protection locked="0"/>
    </xf>
    <xf numFmtId="0" fontId="2" fillId="3" borderId="11" xfId="0" applyNumberFormat="1" applyFont="1" applyFill="1" applyBorder="1" applyAlignment="1" applyProtection="1">
      <alignment horizontal="center" vertical="center" wrapText="1"/>
      <protection locked="0"/>
    </xf>
    <xf numFmtId="0" fontId="2" fillId="3" borderId="24" xfId="0" applyNumberFormat="1" applyFont="1" applyFill="1" applyBorder="1" applyAlignment="1" applyProtection="1">
      <alignment horizontal="center" vertical="center" wrapText="1"/>
      <protection locked="0"/>
    </xf>
    <xf numFmtId="43" fontId="5" fillId="2" borderId="8" xfId="4" quotePrefix="1" applyFont="1" applyFill="1" applyBorder="1" applyAlignment="1" applyProtection="1">
      <alignment horizontal="center" vertical="center" shrinkToFit="1"/>
    </xf>
    <xf numFmtId="43" fontId="5" fillId="0" borderId="8" xfId="4" quotePrefix="1" applyFont="1" applyFill="1" applyBorder="1" applyAlignment="1" applyProtection="1">
      <alignment horizontal="center" vertical="center" shrinkToFit="1"/>
      <protection locked="0"/>
    </xf>
    <xf numFmtId="43" fontId="0" fillId="0" borderId="21" xfId="4" applyFont="1" applyFill="1" applyBorder="1" applyAlignment="1" applyProtection="1">
      <alignment horizontal="center"/>
      <protection locked="0"/>
    </xf>
    <xf numFmtId="43" fontId="0" fillId="0" borderId="26" xfId="4" applyFont="1" applyFill="1" applyBorder="1" applyAlignment="1" applyProtection="1">
      <alignment horizontal="center"/>
      <protection locked="0"/>
    </xf>
    <xf numFmtId="43" fontId="5" fillId="0" borderId="21" xfId="4" quotePrefix="1" applyFont="1" applyFill="1" applyBorder="1" applyAlignment="1" applyProtection="1">
      <alignment horizontal="center" vertical="center" shrinkToFit="1"/>
      <protection locked="0"/>
    </xf>
    <xf numFmtId="43" fontId="5" fillId="0" borderId="26" xfId="4" quotePrefix="1" applyFont="1" applyFill="1" applyBorder="1" applyAlignment="1" applyProtection="1">
      <alignment horizontal="center" vertical="center" shrinkToFit="1"/>
      <protection locked="0"/>
    </xf>
    <xf numFmtId="43" fontId="5" fillId="2" borderId="21" xfId="4" quotePrefix="1" applyFont="1" applyFill="1" applyBorder="1" applyAlignment="1" applyProtection="1">
      <alignment horizontal="center" vertical="center" shrinkToFit="1"/>
    </xf>
    <xf numFmtId="43" fontId="5" fillId="2" borderId="26" xfId="4" quotePrefix="1" applyFont="1" applyFill="1" applyBorder="1" applyAlignment="1" applyProtection="1">
      <alignment horizontal="center" vertical="center" shrinkToFit="1"/>
    </xf>
    <xf numFmtId="0" fontId="0" fillId="0" borderId="0" xfId="0" applyFill="1" applyBorder="1" applyAlignment="1">
      <alignment horizontal="left" wrapText="1"/>
    </xf>
    <xf numFmtId="0" fontId="11" fillId="0" borderId="30" xfId="0" applyFont="1" applyBorder="1" applyAlignment="1">
      <alignment horizontal="left"/>
    </xf>
    <xf numFmtId="0" fontId="0" fillId="0" borderId="21" xfId="0" applyBorder="1" applyAlignment="1">
      <alignment horizontal="left"/>
    </xf>
    <xf numFmtId="0" fontId="0" fillId="0" borderId="26" xfId="0" applyBorder="1" applyAlignment="1">
      <alignment horizontal="left"/>
    </xf>
    <xf numFmtId="0" fontId="0" fillId="0" borderId="0" xfId="0" applyFill="1" applyBorder="1" applyAlignment="1">
      <alignment horizontal="left" vertical="top" wrapText="1"/>
    </xf>
    <xf numFmtId="0" fontId="15" fillId="0" borderId="0" xfId="0" applyFont="1" applyFill="1" applyBorder="1" applyAlignment="1">
      <alignment horizontal="left"/>
    </xf>
    <xf numFmtId="0" fontId="0" fillId="0" borderId="8" xfId="0" applyFill="1" applyBorder="1" applyAlignment="1">
      <alignment horizontal="left"/>
    </xf>
    <xf numFmtId="0" fontId="9" fillId="0" borderId="0" xfId="0" applyFont="1" applyFill="1" applyAlignment="1">
      <alignment horizontal="left"/>
    </xf>
    <xf numFmtId="0" fontId="0" fillId="13" borderId="35" xfId="5" applyFont="1" applyAlignment="1" applyProtection="1">
      <alignment horizontal="left" vertical="top" wrapText="1"/>
      <protection locked="0"/>
    </xf>
    <xf numFmtId="0" fontId="0" fillId="13" borderId="35" xfId="5" applyFont="1" applyAlignment="1" applyProtection="1">
      <alignment horizontal="left" vertical="top"/>
      <protection locked="0"/>
    </xf>
    <xf numFmtId="0" fontId="10" fillId="15" borderId="8" xfId="0" applyFont="1" applyFill="1" applyBorder="1" applyAlignment="1">
      <alignment horizontal="center"/>
    </xf>
    <xf numFmtId="0" fontId="10" fillId="15" borderId="8" xfId="0" applyFont="1" applyFill="1" applyBorder="1" applyAlignment="1">
      <alignment horizontal="center" vertical="center"/>
    </xf>
    <xf numFmtId="0" fontId="3" fillId="6" borderId="8" xfId="0" applyFont="1" applyFill="1" applyBorder="1" applyAlignment="1">
      <alignment horizontal="center"/>
    </xf>
    <xf numFmtId="0" fontId="3" fillId="6" borderId="11" xfId="0" applyFont="1" applyFill="1" applyBorder="1" applyAlignment="1">
      <alignment horizontal="center"/>
    </xf>
    <xf numFmtId="0" fontId="20" fillId="6" borderId="24" xfId="0" applyFont="1" applyFill="1" applyBorder="1" applyAlignment="1">
      <alignment horizontal="center" vertical="center" wrapText="1"/>
    </xf>
    <xf numFmtId="0" fontId="20" fillId="6" borderId="8" xfId="0" applyFont="1" applyFill="1" applyBorder="1" applyAlignment="1">
      <alignment horizontal="center" vertical="center" wrapText="1"/>
    </xf>
  </cellXfs>
  <cellStyles count="6">
    <cellStyle name="Comma" xfId="4" builtinId="3"/>
    <cellStyle name="Currency" xfId="2" builtinId="4"/>
    <cellStyle name="Normal" xfId="0" builtinId="0"/>
    <cellStyle name="Normal 4" xfId="1" xr:uid="{00000000-0005-0000-0000-000003000000}"/>
    <cellStyle name="Note" xfId="5" builtinId="10"/>
    <cellStyle name="Percent" xfId="3"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20</xdr:col>
      <xdr:colOff>152400</xdr:colOff>
      <xdr:row>13</xdr:row>
      <xdr:rowOff>51954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9051"/>
          <a:ext cx="12390582" cy="2601767"/>
        </a:xfrm>
        <a:prstGeom prst="rect">
          <a:avLst/>
        </a:prstGeom>
        <a:solidFill>
          <a:schemeClr val="accent5">
            <a:lumMod val="20000"/>
            <a:lumOff val="80000"/>
          </a:schemeClr>
        </a:solidFill>
        <a:ln>
          <a:solidFill>
            <a:schemeClr val="accent1"/>
          </a:solidFill>
        </a:ln>
        <a:effectLst>
          <a:outerShdw blurRad="50800" dist="38100" dir="5400000" algn="t" rotWithShape="0">
            <a:prstClr val="black">
              <a:alpha val="40000"/>
            </a:prstClr>
          </a:outerShdw>
        </a:effec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Introduction</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As part of the Home Care Cost Report submission process, providers are required to submit supporting documentation to KPMG and DOH that substantiates the data entered on the cost report. All supporting documentation must be uploaded to the Secure File Transfer Protocol (SFTP) site within 7 calendar days of cost report submission. A link to this SFTP site is located directly within the Documentation Requests subtab of the Web-based Tool.</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an effort to provide additional guidance on the supporting documentation files requested, KPMG and DOH are providing a template to serve as a guide for LHCSA entities. This template is broken out into 6 tabs (Summary, Schedule 3b, Schedule 4b, Schedule 5b, Trial Balance, and Allocation). As you review this template, please keep the following information in mind. </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1. Providers are required to submit supporting documentation for </a:t>
          </a:r>
          <a:r>
            <a:rPr lang="en-US" sz="1100" b="1" u="sng">
              <a:solidFill>
                <a:schemeClr val="dk1"/>
              </a:solidFill>
              <a:effectLst/>
              <a:latin typeface="+mn-lt"/>
              <a:ea typeface="+mn-ea"/>
              <a:cs typeface="+mn-cs"/>
            </a:rPr>
            <a:t>all</a:t>
          </a:r>
          <a:r>
            <a:rPr lang="en-US" sz="1100" b="1" u="none">
              <a:solidFill>
                <a:schemeClr val="dk1"/>
              </a:solidFill>
              <a:effectLst/>
              <a:latin typeface="+mn-lt"/>
              <a:ea typeface="+mn-ea"/>
              <a:cs typeface="+mn-cs"/>
            </a:rPr>
            <a:t> </a:t>
          </a:r>
          <a:r>
            <a:rPr lang="en-US" sz="1100">
              <a:solidFill>
                <a:schemeClr val="dk1"/>
              </a:solidFill>
              <a:effectLst/>
              <a:latin typeface="+mn-lt"/>
              <a:ea typeface="+mn-ea"/>
              <a:cs typeface="+mn-cs"/>
            </a:rPr>
            <a:t>cost report schedules. This template only provides an example of documentation for Schedules 3, 4, and 5. Please leverage this example for the remainder of the cost report schedules. </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2. This is a high-level template that is meant to help agencies understand how to provide supporting documentation that reconciles to data entered on the cost report. It is not meant to be an exact representation of the supporting documentation requirements. You will need to adjust your supporting documentation files based on your agency's number of entities, reporting methods, allocation methodology, trial balance, etc. You should not attempt to consolidate your agency's information to fit this template.</a:t>
          </a:r>
        </a:p>
      </xdr:txBody>
    </xdr:sp>
    <xdr:clientData/>
  </xdr:twoCellAnchor>
  <xdr:twoCellAnchor>
    <xdr:from>
      <xdr:col>0</xdr:col>
      <xdr:colOff>0</xdr:colOff>
      <xdr:row>13</xdr:row>
      <xdr:rowOff>147645</xdr:rowOff>
    </xdr:from>
    <xdr:to>
      <xdr:col>20</xdr:col>
      <xdr:colOff>152400</xdr:colOff>
      <xdr:row>27</xdr:row>
      <xdr:rowOff>115455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2716509"/>
          <a:ext cx="12390582" cy="2553991"/>
        </a:xfrm>
        <a:prstGeom prst="rect">
          <a:avLst/>
        </a:prstGeom>
        <a:solidFill>
          <a:schemeClr val="accent5">
            <a:lumMod val="40000"/>
            <a:lumOff val="60000"/>
          </a:schemeClr>
        </a:solidFill>
        <a:ln>
          <a:solidFill>
            <a:schemeClr val="accent5">
              <a:lumMod val="50000"/>
            </a:schemeClr>
          </a:solidFill>
        </a:ln>
        <a:effectLst>
          <a:outerShdw blurRad="50800" dist="38100" dir="5400000" algn="t" rotWithShape="0">
            <a:prstClr val="black">
              <a:alpha val="40000"/>
            </a:prstClr>
          </a:outerShdw>
        </a:effectLst>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Key Takeaways</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To provide clear and concise documentation for KPMG and DOH's review, please follow these formatting guidelines in your supporting documentation files:</a:t>
          </a:r>
        </a:p>
        <a:p>
          <a:r>
            <a:rPr lang="en-US" sz="1100">
              <a:solidFill>
                <a:schemeClr val="dk1"/>
              </a:solidFill>
              <a:effectLst/>
              <a:latin typeface="+mn-lt"/>
              <a:ea typeface="+mn-ea"/>
              <a:cs typeface="+mn-cs"/>
            </a:rPr>
            <a:t> </a:t>
          </a:r>
        </a:p>
        <a:p>
          <a:pPr marL="628650" lvl="1" indent="-171450">
            <a:buFont typeface="Arial" panose="020B0604020202020204" pitchFamily="34" charset="0"/>
            <a:buChar char="•"/>
          </a:pPr>
          <a:r>
            <a:rPr lang="en-US" sz="1100">
              <a:solidFill>
                <a:schemeClr val="dk1"/>
              </a:solidFill>
              <a:effectLst/>
              <a:latin typeface="+mn-lt"/>
              <a:ea typeface="+mn-ea"/>
              <a:cs typeface="+mn-cs"/>
            </a:rPr>
            <a:t>Please indicate the specific Schedule for which documentation is being provided by labelling the spreadsheet tab as "Schedule ___" in your supporting documentation files, as illustrated in this file. This will allow the audit team to easily locate the data that was entered on each schedule of the cost report and limit follow-up questions for your agency. In addition to the individual tab names, the overall Excel file name should reference any relevant cost report schedules.  </a:t>
          </a:r>
        </a:p>
        <a:p>
          <a:pPr marL="628650" lvl="1" indent="-171450">
            <a:buFont typeface="Arial" panose="020B0604020202020204" pitchFamily="34" charset="0"/>
            <a:buChar char="•"/>
          </a:pPr>
          <a:endParaRPr lang="en-US" sz="1100">
            <a:solidFill>
              <a:schemeClr val="dk1"/>
            </a:solidFill>
            <a:effectLst/>
            <a:latin typeface="+mn-lt"/>
            <a:ea typeface="+mn-ea"/>
            <a:cs typeface="+mn-cs"/>
          </a:endParaRPr>
        </a:p>
        <a:p>
          <a:pPr marL="628650" lvl="1" indent="-171450">
            <a:buFont typeface="Arial" panose="020B0604020202020204" pitchFamily="34" charset="0"/>
            <a:buChar char="•"/>
          </a:pPr>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numerical entries in each "Schedule ___" tab should be formula driven, not hard-coded. Each cell should contain a formula linked to another tab that substantiates the number, such as a trial balance or general ledger. As illustrated in this example, the data entered on Schedule 3b and Schedule 4b can easily be traced back to the "Trial Balance" tab through cell references and formulas. This will allow the audit team to better understand how you arrived at the figures reported on the cost report, and therefore reduce the number of inquiries and follow-up questions from the audit team.</a:t>
          </a:r>
        </a:p>
        <a:p>
          <a:pPr marL="171450" lvl="0" indent="-171450">
            <a:buFont typeface="Arial" panose="020B0604020202020204" pitchFamily="34" charset="0"/>
            <a:buChar char="•"/>
          </a:pPr>
          <a:endParaRPr lang="en-US" sz="1100">
            <a:solidFill>
              <a:schemeClr val="dk1"/>
            </a:solidFill>
            <a:effectLst/>
            <a:latin typeface="+mn-lt"/>
            <a:ea typeface="+mn-ea"/>
            <a:cs typeface="+mn-cs"/>
          </a:endParaRPr>
        </a:p>
        <a:p>
          <a:pPr marL="628650" lvl="1" indent="-171450">
            <a:buFont typeface="Arial" panose="020B0604020202020204" pitchFamily="34" charset="0"/>
            <a:buChar char="•"/>
          </a:pPr>
          <a:r>
            <a:rPr lang="en-US" sz="1100">
              <a:solidFill>
                <a:schemeClr val="dk1"/>
              </a:solidFill>
              <a:effectLst/>
              <a:latin typeface="+mn-lt"/>
              <a:ea typeface="+mn-ea"/>
              <a:cs typeface="+mn-cs"/>
            </a:rPr>
            <a:t>The audit team cannot complete audit steps on cost report data if it is unclear how the allocation percentages were calculated. As such, please include a tab that clearly demonstrates the calculation of the allocation percentages being applied by your agency. As illustrated in this example, costs were allocated to each county based on the total number visits. The calculations for the allocation percentages are displayed in the "Allocation" tab.</a:t>
          </a:r>
        </a:p>
      </xdr:txBody>
    </xdr:sp>
    <xdr:clientData/>
  </xdr:twoCellAnchor>
  <xdr:twoCellAnchor>
    <xdr:from>
      <xdr:col>0</xdr:col>
      <xdr:colOff>0</xdr:colOff>
      <xdr:row>28</xdr:row>
      <xdr:rowOff>21947</xdr:rowOff>
    </xdr:from>
    <xdr:to>
      <xdr:col>20</xdr:col>
      <xdr:colOff>152400</xdr:colOff>
      <xdr:row>32</xdr:row>
      <xdr:rowOff>176512</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5361720"/>
          <a:ext cx="12390582" cy="893474"/>
        </a:xfrm>
        <a:prstGeom prst="rect">
          <a:avLst/>
        </a:prstGeom>
        <a:solidFill>
          <a:schemeClr val="accent5">
            <a:lumMod val="60000"/>
            <a:lumOff val="40000"/>
          </a:schemeClr>
        </a:solidFill>
        <a:ln>
          <a:solidFill>
            <a:srgbClr val="002060"/>
          </a:solidFill>
        </a:ln>
        <a:effectLst>
          <a:outerShdw blurRad="50800" dist="38100" dir="5400000" algn="t" rotWithShape="0">
            <a:prstClr val="black">
              <a:alpha val="40000"/>
            </a:prstClr>
          </a:outerShdw>
        </a:effectLst>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Conclusion</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Thank you for taking the time to review this example. On behalf of DOH and KPMG, we hope you find this guide helpful as your compile your agency’s supporting documentation files and reduce the number of inquiries if your agency is selected for audit. If you have questions, kindly reach out to the mailbox at</a:t>
          </a:r>
          <a:r>
            <a:rPr lang="en-US" sz="1100" baseline="0">
              <a:solidFill>
                <a:schemeClr val="dk1"/>
              </a:solidFill>
              <a:effectLst/>
              <a:latin typeface="+mn-lt"/>
              <a:ea typeface="+mn-ea"/>
              <a:cs typeface="+mn-cs"/>
            </a:rPr>
            <a:t> us-advrisknyshc@kpmg.com.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895351</xdr:colOff>
      <xdr:row>6</xdr:row>
      <xdr:rowOff>752475</xdr:rowOff>
    </xdr:from>
    <xdr:to>
      <xdr:col>0</xdr:col>
      <xdr:colOff>914400</xdr:colOff>
      <xdr:row>9</xdr:row>
      <xdr:rowOff>104775</xdr:rowOff>
    </xdr:to>
    <xdr:cxnSp macro="">
      <xdr:nvCxnSpPr>
        <xdr:cNvPr id="2" name="Straight Arrow Connector 1">
          <a:extLst>
            <a:ext uri="{FF2B5EF4-FFF2-40B4-BE49-F238E27FC236}">
              <a16:creationId xmlns:a16="http://schemas.microsoft.com/office/drawing/2014/main" id="{7708E695-06A2-4679-9EA5-99DBEBB9BD63}"/>
            </a:ext>
          </a:extLst>
        </xdr:cNvPr>
        <xdr:cNvCxnSpPr/>
      </xdr:nvCxnSpPr>
      <xdr:spPr>
        <a:xfrm>
          <a:off x="895351" y="2035175"/>
          <a:ext cx="19049" cy="63817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695325</xdr:colOff>
      <xdr:row>6</xdr:row>
      <xdr:rowOff>495300</xdr:rowOff>
    </xdr:from>
    <xdr:to>
      <xdr:col>1</xdr:col>
      <xdr:colOff>695325</xdr:colOff>
      <xdr:row>9</xdr:row>
      <xdr:rowOff>47625</xdr:rowOff>
    </xdr:to>
    <xdr:cxnSp macro="">
      <xdr:nvCxnSpPr>
        <xdr:cNvPr id="3" name="Straight Arrow Connector 2">
          <a:extLst>
            <a:ext uri="{FF2B5EF4-FFF2-40B4-BE49-F238E27FC236}">
              <a16:creationId xmlns:a16="http://schemas.microsoft.com/office/drawing/2014/main" id="{6AE3FF24-DAF9-47E4-9495-DC43DBDA0320}"/>
            </a:ext>
          </a:extLst>
        </xdr:cNvPr>
        <xdr:cNvCxnSpPr/>
      </xdr:nvCxnSpPr>
      <xdr:spPr>
        <a:xfrm>
          <a:off x="2701925" y="1781175"/>
          <a:ext cx="0" cy="83502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523876</xdr:colOff>
      <xdr:row>6</xdr:row>
      <xdr:rowOff>647700</xdr:rowOff>
    </xdr:from>
    <xdr:to>
      <xdr:col>2</xdr:col>
      <xdr:colOff>552450</xdr:colOff>
      <xdr:row>9</xdr:row>
      <xdr:rowOff>66675</xdr:rowOff>
    </xdr:to>
    <xdr:cxnSp macro="">
      <xdr:nvCxnSpPr>
        <xdr:cNvPr id="4" name="Straight Arrow Connector 3">
          <a:extLst>
            <a:ext uri="{FF2B5EF4-FFF2-40B4-BE49-F238E27FC236}">
              <a16:creationId xmlns:a16="http://schemas.microsoft.com/office/drawing/2014/main" id="{5030FE89-CEF2-4409-8F74-8F3AFD4D4BCC}"/>
            </a:ext>
          </a:extLst>
        </xdr:cNvPr>
        <xdr:cNvCxnSpPr/>
      </xdr:nvCxnSpPr>
      <xdr:spPr>
        <a:xfrm flipH="1">
          <a:off x="3978276" y="1933575"/>
          <a:ext cx="31749" cy="70167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847725</xdr:colOff>
      <xdr:row>6</xdr:row>
      <xdr:rowOff>533400</xdr:rowOff>
    </xdr:from>
    <xdr:to>
      <xdr:col>3</xdr:col>
      <xdr:colOff>914400</xdr:colOff>
      <xdr:row>9</xdr:row>
      <xdr:rowOff>76200</xdr:rowOff>
    </xdr:to>
    <xdr:cxnSp macro="">
      <xdr:nvCxnSpPr>
        <xdr:cNvPr id="5" name="Straight Arrow Connector 4">
          <a:extLst>
            <a:ext uri="{FF2B5EF4-FFF2-40B4-BE49-F238E27FC236}">
              <a16:creationId xmlns:a16="http://schemas.microsoft.com/office/drawing/2014/main" id="{6ADBD409-FC6B-4E65-9811-2ADFCE50F0CC}"/>
            </a:ext>
          </a:extLst>
        </xdr:cNvPr>
        <xdr:cNvCxnSpPr/>
      </xdr:nvCxnSpPr>
      <xdr:spPr>
        <a:xfrm>
          <a:off x="5873750" y="1819275"/>
          <a:ext cx="69850" cy="82867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819150</xdr:colOff>
      <xdr:row>6</xdr:row>
      <xdr:rowOff>676275</xdr:rowOff>
    </xdr:from>
    <xdr:to>
      <xdr:col>4</xdr:col>
      <xdr:colOff>819150</xdr:colOff>
      <xdr:row>9</xdr:row>
      <xdr:rowOff>66675</xdr:rowOff>
    </xdr:to>
    <xdr:cxnSp macro="">
      <xdr:nvCxnSpPr>
        <xdr:cNvPr id="6" name="Straight Arrow Connector 5">
          <a:extLst>
            <a:ext uri="{FF2B5EF4-FFF2-40B4-BE49-F238E27FC236}">
              <a16:creationId xmlns:a16="http://schemas.microsoft.com/office/drawing/2014/main" id="{32CCFD24-85E7-466B-8335-CF18E0B76FC0}"/>
            </a:ext>
          </a:extLst>
        </xdr:cNvPr>
        <xdr:cNvCxnSpPr/>
      </xdr:nvCxnSpPr>
      <xdr:spPr>
        <a:xfrm>
          <a:off x="7439025" y="1958975"/>
          <a:ext cx="0" cy="67627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752475</xdr:colOff>
      <xdr:row>6</xdr:row>
      <xdr:rowOff>657225</xdr:rowOff>
    </xdr:from>
    <xdr:to>
      <xdr:col>8</xdr:col>
      <xdr:colOff>752475</xdr:colOff>
      <xdr:row>8</xdr:row>
      <xdr:rowOff>9525</xdr:rowOff>
    </xdr:to>
    <xdr:cxnSp macro="">
      <xdr:nvCxnSpPr>
        <xdr:cNvPr id="7" name="Straight Arrow Connector 6">
          <a:extLst>
            <a:ext uri="{FF2B5EF4-FFF2-40B4-BE49-F238E27FC236}">
              <a16:creationId xmlns:a16="http://schemas.microsoft.com/office/drawing/2014/main" id="{A63C2C9E-D40E-405B-B09C-9E470108E9E9}"/>
            </a:ext>
          </a:extLst>
        </xdr:cNvPr>
        <xdr:cNvCxnSpPr/>
      </xdr:nvCxnSpPr>
      <xdr:spPr>
        <a:xfrm>
          <a:off x="12798425" y="1939925"/>
          <a:ext cx="0" cy="45720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1419226</xdr:colOff>
      <xdr:row>7</xdr:row>
      <xdr:rowOff>9525</xdr:rowOff>
    </xdr:from>
    <xdr:to>
      <xdr:col>10</xdr:col>
      <xdr:colOff>1428750</xdr:colOff>
      <xdr:row>8</xdr:row>
      <xdr:rowOff>38100</xdr:rowOff>
    </xdr:to>
    <xdr:cxnSp macro="">
      <xdr:nvCxnSpPr>
        <xdr:cNvPr id="8" name="Straight Arrow Connector 7">
          <a:extLst>
            <a:ext uri="{FF2B5EF4-FFF2-40B4-BE49-F238E27FC236}">
              <a16:creationId xmlns:a16="http://schemas.microsoft.com/office/drawing/2014/main" id="{E74AB6F7-E1D5-452D-9165-BE82C393385B}"/>
            </a:ext>
          </a:extLst>
        </xdr:cNvPr>
        <xdr:cNvCxnSpPr/>
      </xdr:nvCxnSpPr>
      <xdr:spPr>
        <a:xfrm flipH="1">
          <a:off x="16837026" y="2216150"/>
          <a:ext cx="12699" cy="21272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733425</xdr:colOff>
      <xdr:row>6</xdr:row>
      <xdr:rowOff>476250</xdr:rowOff>
    </xdr:from>
    <xdr:to>
      <xdr:col>5</xdr:col>
      <xdr:colOff>733425</xdr:colOff>
      <xdr:row>9</xdr:row>
      <xdr:rowOff>28575</xdr:rowOff>
    </xdr:to>
    <xdr:cxnSp macro="">
      <xdr:nvCxnSpPr>
        <xdr:cNvPr id="9" name="Straight Arrow Connector 8">
          <a:extLst>
            <a:ext uri="{FF2B5EF4-FFF2-40B4-BE49-F238E27FC236}">
              <a16:creationId xmlns:a16="http://schemas.microsoft.com/office/drawing/2014/main" id="{1DDD6679-972A-44AF-84E6-B366558C61B1}"/>
            </a:ext>
          </a:extLst>
        </xdr:cNvPr>
        <xdr:cNvCxnSpPr/>
      </xdr:nvCxnSpPr>
      <xdr:spPr>
        <a:xfrm>
          <a:off x="8959850" y="1762125"/>
          <a:ext cx="0" cy="83502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838200</xdr:colOff>
      <xdr:row>6</xdr:row>
      <xdr:rowOff>590550</xdr:rowOff>
    </xdr:from>
    <xdr:to>
      <xdr:col>9</xdr:col>
      <xdr:colOff>838200</xdr:colOff>
      <xdr:row>8</xdr:row>
      <xdr:rowOff>9525</xdr:rowOff>
    </xdr:to>
    <xdr:cxnSp macro="">
      <xdr:nvCxnSpPr>
        <xdr:cNvPr id="10" name="Straight Arrow Connector 9">
          <a:extLst>
            <a:ext uri="{FF2B5EF4-FFF2-40B4-BE49-F238E27FC236}">
              <a16:creationId xmlns:a16="http://schemas.microsoft.com/office/drawing/2014/main" id="{22E805F6-D4CE-42F8-BEEE-1D709429B56E}"/>
            </a:ext>
          </a:extLst>
        </xdr:cNvPr>
        <xdr:cNvCxnSpPr/>
      </xdr:nvCxnSpPr>
      <xdr:spPr>
        <a:xfrm>
          <a:off x="14478000" y="1876425"/>
          <a:ext cx="0" cy="52070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752475</xdr:colOff>
      <xdr:row>6</xdr:row>
      <xdr:rowOff>657225</xdr:rowOff>
    </xdr:from>
    <xdr:to>
      <xdr:col>7</xdr:col>
      <xdr:colOff>752475</xdr:colOff>
      <xdr:row>8</xdr:row>
      <xdr:rowOff>9525</xdr:rowOff>
    </xdr:to>
    <xdr:cxnSp macro="">
      <xdr:nvCxnSpPr>
        <xdr:cNvPr id="11" name="Straight Arrow Connector 10">
          <a:extLst>
            <a:ext uri="{FF2B5EF4-FFF2-40B4-BE49-F238E27FC236}">
              <a16:creationId xmlns:a16="http://schemas.microsoft.com/office/drawing/2014/main" id="{1883A351-9A88-464C-8EE1-B986635F4C79}"/>
            </a:ext>
          </a:extLst>
        </xdr:cNvPr>
        <xdr:cNvCxnSpPr/>
      </xdr:nvCxnSpPr>
      <xdr:spPr>
        <a:xfrm>
          <a:off x="10788650" y="1939925"/>
          <a:ext cx="0" cy="45720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1419226</xdr:colOff>
      <xdr:row>7</xdr:row>
      <xdr:rowOff>9525</xdr:rowOff>
    </xdr:from>
    <xdr:to>
      <xdr:col>10</xdr:col>
      <xdr:colOff>1428750</xdr:colOff>
      <xdr:row>8</xdr:row>
      <xdr:rowOff>38100</xdr:rowOff>
    </xdr:to>
    <xdr:cxnSp macro="">
      <xdr:nvCxnSpPr>
        <xdr:cNvPr id="12" name="Straight Arrow Connector 11">
          <a:extLst>
            <a:ext uri="{FF2B5EF4-FFF2-40B4-BE49-F238E27FC236}">
              <a16:creationId xmlns:a16="http://schemas.microsoft.com/office/drawing/2014/main" id="{4CABA98D-9E63-4CF6-8C3C-EA5AD1ED3ED4}"/>
            </a:ext>
          </a:extLst>
        </xdr:cNvPr>
        <xdr:cNvCxnSpPr/>
      </xdr:nvCxnSpPr>
      <xdr:spPr>
        <a:xfrm flipH="1">
          <a:off x="15735301" y="2228850"/>
          <a:ext cx="9524" cy="21907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AE39"/>
  <sheetViews>
    <sheetView tabSelected="1" zoomScale="110" zoomScaleNormal="110" workbookViewId="0">
      <selection activeCell="V8" sqref="V8"/>
    </sheetView>
  </sheetViews>
  <sheetFormatPr defaultRowHeight="14.5" x14ac:dyDescent="0.35"/>
  <sheetData>
    <row r="1" spans="1:31" ht="33" customHeight="1" x14ac:dyDescent="0.35">
      <c r="A1" s="47"/>
      <c r="B1" s="45"/>
      <c r="C1" s="45"/>
      <c r="D1" s="45"/>
      <c r="E1" s="45"/>
      <c r="F1" s="45"/>
      <c r="G1" s="45"/>
      <c r="H1" s="45"/>
      <c r="I1" s="45"/>
      <c r="J1" s="45"/>
      <c r="K1" s="45"/>
      <c r="L1" s="45"/>
      <c r="M1" s="45"/>
      <c r="N1" s="45"/>
      <c r="O1" s="41"/>
      <c r="P1" s="41"/>
      <c r="Q1" s="41"/>
      <c r="R1" s="41"/>
      <c r="S1" s="41"/>
      <c r="T1" s="41"/>
      <c r="U1" s="41"/>
      <c r="V1" s="41"/>
      <c r="W1" s="41"/>
      <c r="X1" s="41"/>
      <c r="Y1" s="41"/>
      <c r="Z1" s="41"/>
      <c r="AA1" s="41"/>
      <c r="AB1" s="41"/>
      <c r="AC1" s="41"/>
      <c r="AD1" s="41"/>
      <c r="AE1" s="41"/>
    </row>
    <row r="2" spans="1:31" ht="15" customHeight="1" x14ac:dyDescent="0.35">
      <c r="A2" s="45"/>
      <c r="B2" s="45"/>
      <c r="C2" s="45"/>
      <c r="D2" s="45"/>
      <c r="E2" s="45"/>
      <c r="F2" s="45"/>
      <c r="G2" s="45"/>
      <c r="H2" s="45"/>
      <c r="I2" s="45"/>
      <c r="J2" s="45"/>
      <c r="K2" s="45"/>
      <c r="L2" s="45"/>
      <c r="M2" s="45"/>
      <c r="N2" s="45"/>
      <c r="O2" s="41"/>
      <c r="P2" s="41"/>
      <c r="Q2" s="41"/>
      <c r="R2" s="41"/>
      <c r="S2" s="41"/>
      <c r="T2" s="41"/>
      <c r="U2" s="41"/>
      <c r="V2" s="41"/>
      <c r="W2" s="41"/>
      <c r="X2" s="41"/>
      <c r="Y2" s="41"/>
      <c r="Z2" s="41"/>
      <c r="AA2" s="41"/>
      <c r="AB2" s="41"/>
      <c r="AC2" s="41"/>
      <c r="AD2" s="41"/>
      <c r="AE2" s="41"/>
    </row>
    <row r="3" spans="1:31" ht="8.25" customHeight="1" x14ac:dyDescent="0.35">
      <c r="A3" s="45"/>
      <c r="B3" s="45"/>
      <c r="C3" s="45"/>
      <c r="D3" s="45"/>
      <c r="E3" s="45"/>
      <c r="F3" s="45"/>
      <c r="G3" s="45"/>
      <c r="H3" s="45"/>
      <c r="I3" s="45"/>
      <c r="J3" s="45"/>
      <c r="K3" s="45"/>
      <c r="L3" s="45"/>
      <c r="M3" s="45"/>
      <c r="N3" s="45"/>
      <c r="O3" s="41"/>
      <c r="P3" s="41"/>
      <c r="Q3" s="41"/>
      <c r="R3" s="41"/>
      <c r="S3" s="41"/>
      <c r="T3" s="41"/>
      <c r="U3" s="41"/>
      <c r="V3" s="41"/>
      <c r="W3" s="41"/>
      <c r="X3" s="41"/>
      <c r="Y3" s="41"/>
      <c r="Z3" s="41"/>
      <c r="AA3" s="41"/>
      <c r="AB3" s="41"/>
      <c r="AC3" s="41"/>
      <c r="AD3" s="41"/>
      <c r="AE3" s="41"/>
    </row>
    <row r="4" spans="1:31" ht="15" customHeight="1" x14ac:dyDescent="0.35">
      <c r="A4" s="46"/>
      <c r="B4" s="46"/>
      <c r="C4" s="46"/>
      <c r="D4" s="46"/>
      <c r="E4" s="46"/>
      <c r="F4" s="46"/>
      <c r="G4" s="46"/>
      <c r="H4" s="46"/>
      <c r="I4" s="46"/>
      <c r="J4" s="46"/>
      <c r="K4" s="46"/>
      <c r="L4" s="46"/>
      <c r="M4" s="46"/>
      <c r="N4" s="46"/>
      <c r="O4" s="41"/>
      <c r="P4" s="41"/>
      <c r="Q4" s="41"/>
      <c r="R4" s="41"/>
      <c r="S4" s="41"/>
      <c r="T4" s="41"/>
      <c r="U4" s="41"/>
      <c r="V4" s="41"/>
      <c r="W4" s="41"/>
      <c r="X4" s="41"/>
      <c r="Y4" s="41"/>
      <c r="Z4" s="41"/>
      <c r="AA4" s="41"/>
      <c r="AB4" s="41"/>
      <c r="AC4" s="41"/>
      <c r="AD4" s="41"/>
      <c r="AE4" s="41"/>
    </row>
    <row r="5" spans="1:31" x14ac:dyDescent="0.35">
      <c r="A5" s="46"/>
      <c r="B5" s="46"/>
      <c r="C5" s="46"/>
      <c r="D5" s="46"/>
      <c r="E5" s="46"/>
      <c r="F5" s="46"/>
      <c r="G5" s="46"/>
      <c r="H5" s="46"/>
      <c r="I5" s="46"/>
      <c r="J5" s="46"/>
      <c r="K5" s="46"/>
      <c r="L5" s="46"/>
      <c r="M5" s="46"/>
      <c r="N5" s="46"/>
      <c r="O5" s="41"/>
      <c r="P5" s="41"/>
      <c r="Q5" s="41"/>
      <c r="R5" s="41"/>
      <c r="S5" s="41"/>
      <c r="T5" s="41"/>
      <c r="U5" s="41"/>
      <c r="V5" s="41"/>
      <c r="W5" s="41"/>
      <c r="X5" s="41"/>
      <c r="Y5" s="41"/>
      <c r="Z5" s="41"/>
      <c r="AA5" s="41"/>
      <c r="AB5" s="41"/>
      <c r="AC5" s="41"/>
      <c r="AD5" s="41"/>
      <c r="AE5" s="41"/>
    </row>
    <row r="6" spans="1:31" x14ac:dyDescent="0.35">
      <c r="A6" s="46"/>
      <c r="B6" s="46"/>
      <c r="C6" s="46"/>
      <c r="D6" s="46"/>
      <c r="E6" s="46"/>
      <c r="F6" s="46"/>
      <c r="G6" s="46"/>
      <c r="H6" s="46"/>
      <c r="I6" s="46"/>
      <c r="J6" s="46"/>
      <c r="K6" s="46"/>
      <c r="L6" s="46"/>
      <c r="M6" s="46"/>
      <c r="N6" s="46"/>
      <c r="O6" s="41"/>
      <c r="P6" s="41"/>
      <c r="Q6" s="41"/>
      <c r="R6" s="41"/>
      <c r="S6" s="41"/>
      <c r="T6" s="41"/>
      <c r="U6" s="41"/>
      <c r="V6" s="41"/>
      <c r="W6" s="41"/>
      <c r="X6" s="41"/>
      <c r="Y6" s="41"/>
      <c r="Z6" s="41"/>
      <c r="AA6" s="41"/>
      <c r="AB6" s="41"/>
      <c r="AC6" s="41"/>
      <c r="AD6" s="41"/>
      <c r="AE6" s="41"/>
    </row>
    <row r="7" spans="1:31" x14ac:dyDescent="0.35">
      <c r="A7" s="46"/>
      <c r="B7" s="46"/>
      <c r="C7" s="46"/>
      <c r="D7" s="46"/>
      <c r="E7" s="46"/>
      <c r="F7" s="46"/>
      <c r="G7" s="46"/>
      <c r="H7" s="46"/>
      <c r="I7" s="46"/>
      <c r="J7" s="46"/>
      <c r="K7" s="46"/>
      <c r="L7" s="46"/>
      <c r="M7" s="46"/>
      <c r="N7" s="46"/>
      <c r="O7" s="41"/>
      <c r="P7" s="41"/>
      <c r="Q7" s="41"/>
      <c r="R7" s="41"/>
      <c r="S7" s="41"/>
      <c r="T7" s="41"/>
      <c r="U7" s="41"/>
      <c r="V7" s="41"/>
      <c r="W7" s="41"/>
      <c r="X7" s="41"/>
      <c r="Y7" s="41"/>
      <c r="Z7" s="41"/>
      <c r="AA7" s="41"/>
      <c r="AB7" s="41"/>
      <c r="AC7" s="41"/>
      <c r="AD7" s="41"/>
      <c r="AE7" s="41"/>
    </row>
    <row r="8" spans="1:31" x14ac:dyDescent="0.35">
      <c r="A8" s="46"/>
      <c r="B8" s="46"/>
      <c r="C8" s="46"/>
      <c r="D8" s="46"/>
      <c r="E8" s="46"/>
      <c r="F8" s="46"/>
      <c r="G8" s="46"/>
      <c r="H8" s="46"/>
      <c r="I8" s="46"/>
      <c r="J8" s="46"/>
      <c r="K8" s="46"/>
      <c r="L8" s="46"/>
      <c r="M8" s="46"/>
      <c r="N8" s="46"/>
      <c r="O8" s="41"/>
      <c r="P8" s="41"/>
      <c r="Q8" s="41"/>
      <c r="R8" s="41"/>
      <c r="S8" s="41"/>
      <c r="T8" s="41"/>
      <c r="U8" s="41"/>
      <c r="V8" s="41"/>
      <c r="W8" s="41"/>
      <c r="X8" s="41"/>
      <c r="Y8" s="41"/>
      <c r="Z8" s="41"/>
      <c r="AA8" s="41"/>
      <c r="AB8" s="41"/>
      <c r="AC8" s="41"/>
      <c r="AD8" s="41"/>
      <c r="AE8" s="41"/>
    </row>
    <row r="9" spans="1:31" x14ac:dyDescent="0.35">
      <c r="A9" s="46"/>
      <c r="B9" s="46"/>
      <c r="C9" s="46"/>
      <c r="D9" s="46"/>
      <c r="E9" s="46"/>
      <c r="F9" s="46"/>
      <c r="G9" s="46"/>
      <c r="H9" s="46"/>
      <c r="I9" s="46"/>
      <c r="J9" s="46"/>
      <c r="K9" s="46"/>
      <c r="L9" s="46"/>
      <c r="M9" s="46"/>
      <c r="N9" s="46"/>
      <c r="O9" s="41"/>
      <c r="P9" s="41"/>
      <c r="Q9" s="41"/>
      <c r="R9" s="41"/>
      <c r="S9" s="41"/>
      <c r="T9" s="41"/>
      <c r="U9" s="41"/>
      <c r="V9" s="41"/>
      <c r="W9" s="41"/>
      <c r="X9" s="41"/>
      <c r="Y9" s="41"/>
      <c r="Z9" s="41"/>
      <c r="AA9" s="41"/>
      <c r="AB9" s="41"/>
      <c r="AC9" s="41"/>
      <c r="AD9" s="41"/>
      <c r="AE9" s="41"/>
    </row>
    <row r="10" spans="1:31" x14ac:dyDescent="0.35">
      <c r="A10" s="46"/>
      <c r="B10" s="46"/>
      <c r="C10" s="46"/>
      <c r="D10" s="46"/>
      <c r="E10" s="46"/>
      <c r="F10" s="46"/>
      <c r="G10" s="46"/>
      <c r="H10" s="46"/>
      <c r="I10" s="46"/>
      <c r="J10" s="46"/>
      <c r="K10" s="46"/>
      <c r="L10" s="46"/>
      <c r="M10" s="46"/>
      <c r="N10" s="46"/>
      <c r="O10" s="41"/>
      <c r="P10" s="41"/>
      <c r="Q10" s="41"/>
      <c r="R10" s="41"/>
      <c r="S10" s="41"/>
      <c r="T10" s="41"/>
      <c r="U10" s="41"/>
      <c r="V10" s="41"/>
      <c r="W10" s="41"/>
      <c r="X10" s="41"/>
      <c r="Y10" s="41"/>
      <c r="Z10" s="41"/>
      <c r="AA10" s="41"/>
      <c r="AB10" s="41"/>
      <c r="AC10" s="41"/>
      <c r="AD10" s="41"/>
      <c r="AE10" s="41"/>
    </row>
    <row r="11" spans="1:31" x14ac:dyDescent="0.35">
      <c r="A11" s="46"/>
      <c r="B11" s="46"/>
      <c r="C11" s="46"/>
      <c r="D11" s="46"/>
      <c r="E11" s="46"/>
      <c r="F11" s="46"/>
      <c r="G11" s="46"/>
      <c r="H11" s="46"/>
      <c r="I11" s="46"/>
      <c r="J11" s="46"/>
      <c r="K11" s="46"/>
      <c r="L11" s="46"/>
      <c r="M11" s="46"/>
      <c r="N11" s="46"/>
      <c r="O11" s="41"/>
      <c r="P11" s="41"/>
      <c r="Q11" s="41"/>
      <c r="R11" s="41"/>
      <c r="S11" s="41"/>
      <c r="T11" s="41"/>
      <c r="U11" s="41"/>
      <c r="V11" s="41"/>
      <c r="W11" s="41"/>
      <c r="X11" s="41"/>
      <c r="Y11" s="41"/>
      <c r="Z11" s="41"/>
      <c r="AA11" s="41"/>
      <c r="AB11" s="41"/>
      <c r="AC11" s="41"/>
      <c r="AD11" s="41"/>
      <c r="AE11" s="41"/>
    </row>
    <row r="12" spans="1:31" x14ac:dyDescent="0.35">
      <c r="A12" s="46"/>
      <c r="B12" s="46"/>
      <c r="C12" s="46"/>
      <c r="D12" s="46"/>
      <c r="E12" s="46"/>
      <c r="F12" s="46"/>
      <c r="G12" s="46"/>
      <c r="H12" s="46"/>
      <c r="I12" s="46"/>
      <c r="J12" s="46"/>
      <c r="K12" s="46"/>
      <c r="L12" s="46"/>
      <c r="M12" s="46"/>
      <c r="N12" s="46"/>
      <c r="O12" s="41"/>
      <c r="P12" s="41"/>
      <c r="Q12" s="41"/>
      <c r="R12" s="41"/>
      <c r="S12" s="41"/>
      <c r="T12" s="41"/>
      <c r="U12" s="41"/>
      <c r="V12" s="41"/>
      <c r="W12" s="41"/>
      <c r="X12" s="41"/>
      <c r="Y12" s="41"/>
      <c r="Z12" s="41"/>
      <c r="AA12" s="41"/>
      <c r="AB12" s="41"/>
      <c r="AC12" s="41"/>
      <c r="AD12" s="41"/>
      <c r="AE12" s="41"/>
    </row>
    <row r="13" spans="1:31" x14ac:dyDescent="0.35">
      <c r="A13" s="46"/>
      <c r="B13" s="46"/>
      <c r="C13" s="46"/>
      <c r="D13" s="46"/>
      <c r="E13" s="46"/>
      <c r="F13" s="46"/>
      <c r="G13" s="46"/>
      <c r="H13" s="46"/>
      <c r="I13" s="46"/>
      <c r="J13" s="46"/>
      <c r="K13" s="46"/>
      <c r="L13" s="46"/>
      <c r="M13" s="46"/>
      <c r="N13" s="46"/>
      <c r="O13" s="41"/>
      <c r="P13" s="41"/>
      <c r="Q13" s="41"/>
      <c r="R13" s="41"/>
      <c r="S13" s="41"/>
      <c r="T13" s="41"/>
      <c r="U13" s="41"/>
      <c r="V13" s="41"/>
      <c r="W13" s="41"/>
      <c r="X13" s="41"/>
      <c r="Y13" s="41"/>
      <c r="Z13" s="41"/>
      <c r="AA13" s="41"/>
      <c r="AB13" s="41"/>
      <c r="AC13" s="41"/>
      <c r="AD13" s="41"/>
      <c r="AE13" s="41"/>
    </row>
    <row r="14" spans="1:31" x14ac:dyDescent="0.35">
      <c r="A14" s="46"/>
      <c r="B14" s="46"/>
      <c r="C14" s="46"/>
      <c r="D14" s="46"/>
      <c r="E14" s="46"/>
      <c r="F14" s="46"/>
      <c r="G14" s="46"/>
      <c r="H14" s="46"/>
      <c r="I14" s="46"/>
      <c r="J14" s="46"/>
      <c r="K14" s="46"/>
      <c r="L14" s="46"/>
      <c r="M14" s="46"/>
      <c r="N14" s="46"/>
      <c r="O14" s="41"/>
      <c r="P14" s="41"/>
      <c r="Q14" s="41"/>
      <c r="R14" s="41"/>
      <c r="S14" s="41"/>
      <c r="T14" s="41"/>
      <c r="U14" s="41"/>
      <c r="V14" s="41"/>
      <c r="W14" s="41"/>
      <c r="X14" s="41"/>
      <c r="Y14" s="41"/>
      <c r="Z14" s="41"/>
      <c r="AA14" s="41"/>
      <c r="AB14" s="41"/>
      <c r="AC14" s="41"/>
      <c r="AD14" s="41"/>
      <c r="AE14" s="41"/>
    </row>
    <row r="15" spans="1:31" x14ac:dyDescent="0.35">
      <c r="A15" s="46"/>
      <c r="B15" s="46"/>
      <c r="C15" s="46"/>
      <c r="D15" s="46"/>
      <c r="E15" s="46"/>
      <c r="F15" s="46"/>
      <c r="G15" s="46"/>
      <c r="H15" s="46"/>
      <c r="I15" s="46"/>
      <c r="J15" s="46"/>
      <c r="K15" s="46"/>
      <c r="L15" s="46"/>
      <c r="M15" s="46"/>
      <c r="N15" s="46"/>
      <c r="O15" s="41"/>
      <c r="P15" s="41"/>
      <c r="Q15" s="41"/>
      <c r="R15" s="41"/>
      <c r="S15" s="41"/>
      <c r="T15" s="41"/>
      <c r="U15" s="41"/>
      <c r="V15" s="41"/>
      <c r="W15" s="41"/>
      <c r="X15" s="41"/>
      <c r="Y15" s="41"/>
      <c r="Z15" s="41"/>
      <c r="AA15" s="41"/>
      <c r="AB15" s="41"/>
      <c r="AC15" s="41"/>
      <c r="AD15" s="41"/>
      <c r="AE15" s="41"/>
    </row>
    <row r="16" spans="1:31" x14ac:dyDescent="0.35">
      <c r="A16" s="46"/>
      <c r="B16" s="46"/>
      <c r="C16" s="46"/>
      <c r="D16" s="46"/>
      <c r="E16" s="46"/>
      <c r="F16" s="46"/>
      <c r="G16" s="46"/>
      <c r="H16" s="46"/>
      <c r="I16" s="46"/>
      <c r="J16" s="46"/>
      <c r="K16" s="46"/>
      <c r="L16" s="46"/>
      <c r="M16" s="46"/>
      <c r="N16" s="46"/>
      <c r="O16" s="41"/>
      <c r="P16" s="41"/>
      <c r="Q16" s="41"/>
      <c r="R16" s="41"/>
      <c r="S16" s="41"/>
      <c r="T16" s="41"/>
      <c r="U16" s="41"/>
      <c r="V16" s="41"/>
      <c r="W16" s="41"/>
      <c r="X16" s="41"/>
      <c r="Y16" s="41"/>
      <c r="Z16" s="41"/>
      <c r="AA16" s="41"/>
      <c r="AB16" s="41"/>
      <c r="AC16" s="41"/>
      <c r="AD16" s="41"/>
      <c r="AE16" s="41"/>
    </row>
    <row r="17" spans="1:31" x14ac:dyDescent="0.35">
      <c r="A17" s="46"/>
      <c r="B17" s="46"/>
      <c r="C17" s="46"/>
      <c r="D17" s="46"/>
      <c r="E17" s="46"/>
      <c r="F17" s="46"/>
      <c r="G17" s="46"/>
      <c r="H17" s="46"/>
      <c r="I17" s="46"/>
      <c r="J17" s="46"/>
      <c r="K17" s="46"/>
      <c r="L17" s="46"/>
      <c r="M17" s="46"/>
      <c r="N17" s="46"/>
      <c r="O17" s="41"/>
      <c r="P17" s="41"/>
      <c r="Q17" s="41"/>
      <c r="R17" s="41"/>
      <c r="S17" s="41"/>
      <c r="T17" s="41"/>
      <c r="U17" s="41"/>
      <c r="V17" s="41"/>
      <c r="W17" s="41"/>
      <c r="X17" s="41"/>
      <c r="Y17" s="41"/>
      <c r="Z17" s="41"/>
      <c r="AA17" s="41"/>
      <c r="AB17" s="41"/>
      <c r="AC17" s="41"/>
      <c r="AD17" s="41"/>
      <c r="AE17" s="41"/>
    </row>
    <row r="18" spans="1:31" x14ac:dyDescent="0.35">
      <c r="A18" s="46"/>
      <c r="B18" s="46"/>
      <c r="C18" s="46"/>
      <c r="D18" s="46"/>
      <c r="E18" s="46"/>
      <c r="F18" s="46"/>
      <c r="G18" s="46"/>
      <c r="H18" s="46"/>
      <c r="I18" s="46"/>
      <c r="J18" s="46"/>
      <c r="K18" s="46"/>
      <c r="L18" s="46"/>
      <c r="M18" s="46"/>
      <c r="N18" s="46"/>
      <c r="O18" s="41"/>
      <c r="P18" s="41"/>
      <c r="Q18" s="41"/>
      <c r="R18" s="41"/>
      <c r="S18" s="41"/>
      <c r="T18" s="41"/>
      <c r="U18" s="41"/>
      <c r="V18" s="41"/>
      <c r="W18" s="41"/>
      <c r="X18" s="41"/>
      <c r="Y18" s="41"/>
      <c r="Z18" s="41"/>
      <c r="AA18" s="41"/>
      <c r="AB18" s="41"/>
      <c r="AC18" s="41"/>
      <c r="AD18" s="41"/>
      <c r="AE18" s="41"/>
    </row>
    <row r="19" spans="1:31" x14ac:dyDescent="0.35">
      <c r="A19" s="46"/>
      <c r="B19" s="46"/>
      <c r="C19" s="46"/>
      <c r="D19" s="46"/>
      <c r="E19" s="46"/>
      <c r="F19" s="46"/>
      <c r="G19" s="46"/>
      <c r="H19" s="46"/>
      <c r="I19" s="46"/>
      <c r="J19" s="46"/>
      <c r="K19" s="46"/>
      <c r="L19" s="46"/>
      <c r="M19" s="46"/>
      <c r="N19" s="46"/>
      <c r="O19" s="41"/>
      <c r="P19" s="41"/>
      <c r="Q19" s="41"/>
      <c r="R19" s="41"/>
      <c r="S19" s="41"/>
      <c r="T19" s="41"/>
      <c r="U19" s="41"/>
      <c r="V19" s="41"/>
      <c r="W19" s="41"/>
      <c r="X19" s="41"/>
      <c r="Y19" s="41"/>
      <c r="Z19" s="41"/>
      <c r="AA19" s="41"/>
      <c r="AB19" s="41"/>
      <c r="AC19" s="41"/>
      <c r="AD19" s="41"/>
      <c r="AE19" s="41"/>
    </row>
    <row r="20" spans="1:31" x14ac:dyDescent="0.35">
      <c r="A20" s="46"/>
      <c r="B20" s="46"/>
      <c r="C20" s="46"/>
      <c r="D20" s="46"/>
      <c r="E20" s="46"/>
      <c r="F20" s="46"/>
      <c r="G20" s="46"/>
      <c r="H20" s="46"/>
      <c r="I20" s="46"/>
      <c r="J20" s="46"/>
      <c r="K20" s="46"/>
      <c r="L20" s="46"/>
      <c r="M20" s="46"/>
      <c r="N20" s="46"/>
      <c r="O20" s="41"/>
      <c r="P20" s="41"/>
      <c r="Q20" s="41"/>
      <c r="R20" s="41"/>
      <c r="S20" s="41"/>
      <c r="T20" s="41"/>
      <c r="U20" s="41"/>
      <c r="V20" s="41"/>
      <c r="W20" s="41"/>
      <c r="X20" s="41"/>
      <c r="Y20" s="41"/>
      <c r="Z20" s="41"/>
      <c r="AA20" s="41"/>
      <c r="AB20" s="41"/>
      <c r="AC20" s="41"/>
      <c r="AD20" s="41"/>
      <c r="AE20" s="41"/>
    </row>
    <row r="21" spans="1:31" x14ac:dyDescent="0.3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row>
    <row r="22" spans="1:31" x14ac:dyDescent="0.3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row>
    <row r="23" spans="1:31" x14ac:dyDescent="0.3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row>
    <row r="24" spans="1:31" x14ac:dyDescent="0.3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row>
    <row r="25" spans="1:31" x14ac:dyDescent="0.3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row>
    <row r="26" spans="1:31"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row>
    <row r="27" spans="1:31" x14ac:dyDescent="0.3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row>
    <row r="28" spans="1:31" x14ac:dyDescent="0.3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row>
    <row r="29" spans="1:31" x14ac:dyDescent="0.3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row>
    <row r="30" spans="1:31" x14ac:dyDescent="0.3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row>
    <row r="31" spans="1:31"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row>
    <row r="32" spans="1:31"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row>
    <row r="33" spans="1:31"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row>
    <row r="36" spans="1:31"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row>
    <row r="37" spans="1:31"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row>
    <row r="38" spans="1:31"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row>
    <row r="39" spans="1:31"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M70"/>
  <sheetViews>
    <sheetView zoomScale="90" zoomScaleNormal="90" workbookViewId="0">
      <selection activeCell="C1" sqref="C1"/>
    </sheetView>
  </sheetViews>
  <sheetFormatPr defaultRowHeight="14.5" x14ac:dyDescent="0.35"/>
  <cols>
    <col min="1" max="1" width="37.7265625" customWidth="1"/>
    <col min="2" max="2" width="5" customWidth="1"/>
    <col min="3" max="7" width="14.54296875" customWidth="1"/>
    <col min="8" max="8" width="20.1796875" customWidth="1"/>
    <col min="9" max="13" width="14.54296875" customWidth="1"/>
  </cols>
  <sheetData>
    <row r="1" spans="1:13" ht="21" x14ac:dyDescent="0.5">
      <c r="A1" s="35" t="s">
        <v>86</v>
      </c>
    </row>
    <row r="2" spans="1:13" ht="15" thickBot="1" x14ac:dyDescent="0.4"/>
    <row r="3" spans="1:13" s="2" customFormat="1" x14ac:dyDescent="0.35">
      <c r="A3" s="12" t="s">
        <v>0</v>
      </c>
      <c r="B3" s="224" t="s">
        <v>83</v>
      </c>
      <c r="C3" s="224"/>
      <c r="D3" s="224"/>
      <c r="E3" s="225"/>
      <c r="F3" s="226"/>
      <c r="G3" s="1"/>
      <c r="H3" s="1"/>
      <c r="I3" s="1"/>
      <c r="J3" s="1"/>
      <c r="K3" s="1"/>
    </row>
    <row r="4" spans="1:13" s="2" customFormat="1" ht="15" thickBot="1" x14ac:dyDescent="0.4">
      <c r="A4" s="13" t="s">
        <v>1</v>
      </c>
      <c r="B4" s="227" t="s">
        <v>82</v>
      </c>
      <c r="C4" s="227"/>
      <c r="D4" s="227"/>
      <c r="E4" s="228"/>
      <c r="F4" s="229"/>
      <c r="G4" s="1"/>
      <c r="H4" s="1"/>
      <c r="I4" s="1"/>
      <c r="J4" s="1"/>
      <c r="K4" s="1"/>
    </row>
    <row r="5" spans="1:13" s="2" customFormat="1" ht="87" x14ac:dyDescent="0.35">
      <c r="A5" s="14" t="s">
        <v>2</v>
      </c>
      <c r="B5" s="15"/>
      <c r="C5" s="15" t="s">
        <v>128</v>
      </c>
      <c r="D5" s="15" t="s">
        <v>125</v>
      </c>
      <c r="E5" s="15" t="s">
        <v>127</v>
      </c>
      <c r="F5" s="15" t="s">
        <v>126</v>
      </c>
      <c r="G5" s="15" t="s">
        <v>3</v>
      </c>
      <c r="H5" s="15" t="s">
        <v>4</v>
      </c>
      <c r="I5" s="16" t="s">
        <v>5</v>
      </c>
      <c r="J5" s="16" t="s">
        <v>6</v>
      </c>
      <c r="K5" s="16" t="s">
        <v>7</v>
      </c>
      <c r="L5" s="16" t="s">
        <v>8</v>
      </c>
      <c r="M5" s="16" t="s">
        <v>9</v>
      </c>
    </row>
    <row r="6" spans="1:13" s="2" customFormat="1" x14ac:dyDescent="0.35">
      <c r="A6" s="3"/>
      <c r="B6" s="54"/>
      <c r="C6" s="55" t="s">
        <v>10</v>
      </c>
      <c r="D6" s="55" t="s">
        <v>11</v>
      </c>
      <c r="E6" s="55" t="s">
        <v>12</v>
      </c>
      <c r="F6" s="55" t="s">
        <v>13</v>
      </c>
      <c r="G6" s="55" t="s">
        <v>14</v>
      </c>
      <c r="H6" s="55" t="s">
        <v>15</v>
      </c>
      <c r="I6" s="55" t="s">
        <v>16</v>
      </c>
      <c r="J6" s="55" t="s">
        <v>17</v>
      </c>
      <c r="K6" s="55" t="s">
        <v>18</v>
      </c>
      <c r="L6" s="55" t="s">
        <v>19</v>
      </c>
      <c r="M6" s="55" t="s">
        <v>43</v>
      </c>
    </row>
    <row r="7" spans="1:13" s="2" customFormat="1" x14ac:dyDescent="0.35">
      <c r="A7" s="4" t="s">
        <v>20</v>
      </c>
      <c r="B7" s="54"/>
      <c r="C7" s="56"/>
      <c r="D7" s="56"/>
      <c r="E7" s="56"/>
      <c r="F7" s="56"/>
      <c r="G7" s="56"/>
      <c r="H7" s="56"/>
      <c r="I7" s="56"/>
      <c r="J7" s="56"/>
      <c r="K7" s="5"/>
      <c r="L7" s="5"/>
      <c r="M7" s="6"/>
    </row>
    <row r="8" spans="1:13" s="2" customFormat="1" x14ac:dyDescent="0.35">
      <c r="A8" s="7" t="s">
        <v>21</v>
      </c>
      <c r="B8" s="57" t="s">
        <v>10</v>
      </c>
      <c r="C8" s="89">
        <f>SUM(D8:F8)</f>
        <v>83679.586563307501</v>
      </c>
      <c r="D8" s="90">
        <f>'Trial Balance'!$G$13*Allocation!B14</f>
        <v>10914.728682170544</v>
      </c>
      <c r="E8" s="90">
        <f>'WR&amp;R Calculation'!F11</f>
        <v>4426.5493496557046</v>
      </c>
      <c r="F8" s="89">
        <f>SUM(G8:M8)</f>
        <v>68338.308531481249</v>
      </c>
      <c r="G8" s="90">
        <f>'Trial Balance'!G12*Allocation!B14</f>
        <v>26007.751937984496</v>
      </c>
      <c r="H8" s="90">
        <f>(('Trial Balance'!$G$10+'Trial Balance'!$G$14)*Allocation!B14)-(E8)</f>
        <v>41762.081141300368</v>
      </c>
      <c r="I8" s="109"/>
      <c r="J8" s="90">
        <f>'Trial Balance'!B8*Allocation!B14</f>
        <v>568.47545219638243</v>
      </c>
      <c r="K8" s="90"/>
      <c r="L8" s="91"/>
      <c r="M8" s="92"/>
    </row>
    <row r="9" spans="1:13" s="2" customFormat="1" x14ac:dyDescent="0.35">
      <c r="A9" s="7" t="s">
        <v>22</v>
      </c>
      <c r="B9" s="57" t="s">
        <v>11</v>
      </c>
      <c r="C9" s="89">
        <f t="shared" ref="C9:C17" si="0">SUM(D9:F9)</f>
        <v>192843.41085271319</v>
      </c>
      <c r="D9" s="90">
        <f>'Trial Balance'!$G$13*Allocation!B15</f>
        <v>25153.488372093023</v>
      </c>
      <c r="E9" s="90">
        <f>'WR&amp;R Calculation'!F15</f>
        <v>10619.357306809497</v>
      </c>
      <c r="F9" s="89">
        <f t="shared" ref="F9:F17" si="1">SUM(G9:M9)</f>
        <v>157070.56517381067</v>
      </c>
      <c r="G9" s="90">
        <f>'Trial Balance'!G12*Allocation!B15</f>
        <v>59936.046511627908</v>
      </c>
      <c r="H9" s="90">
        <f>(('Trial Balance'!$G$10+'Trial Balance'!$G$14)*Allocation!B15)-(E9)</f>
        <v>95824.441142802913</v>
      </c>
      <c r="I9" s="109"/>
      <c r="J9" s="90">
        <f>'Trial Balance'!B8*Allocation!B15</f>
        <v>1310.0775193798449</v>
      </c>
      <c r="K9" s="90"/>
      <c r="L9" s="91"/>
      <c r="M9" s="92"/>
    </row>
    <row r="10" spans="1:13" s="2" customFormat="1" x14ac:dyDescent="0.35">
      <c r="A10" s="7" t="s">
        <v>23</v>
      </c>
      <c r="B10" s="57" t="s">
        <v>12</v>
      </c>
      <c r="C10" s="89">
        <f t="shared" si="0"/>
        <v>0</v>
      </c>
      <c r="D10" s="93"/>
      <c r="E10" s="93"/>
      <c r="F10" s="89">
        <f t="shared" si="1"/>
        <v>0</v>
      </c>
      <c r="G10" s="93"/>
      <c r="H10" s="93"/>
      <c r="I10" s="110"/>
      <c r="J10" s="65"/>
      <c r="K10" s="65"/>
      <c r="L10" s="65"/>
      <c r="M10" s="67"/>
    </row>
    <row r="11" spans="1:13" s="2" customFormat="1" x14ac:dyDescent="0.35">
      <c r="A11" s="7" t="s">
        <v>24</v>
      </c>
      <c r="B11" s="57" t="s">
        <v>13</v>
      </c>
      <c r="C11" s="89">
        <f t="shared" si="0"/>
        <v>123617.57105943153</v>
      </c>
      <c r="D11" s="90">
        <f>'Trial Balance'!$G$13*Allocation!B16</f>
        <v>16124.031007751939</v>
      </c>
      <c r="E11" s="93">
        <f>'WR&amp;R Calculation'!F19</f>
        <v>1308.3397092578437</v>
      </c>
      <c r="F11" s="89">
        <f t="shared" si="1"/>
        <v>106185.20034242175</v>
      </c>
      <c r="G11" s="93">
        <f>'Trial Balance'!G12*Allocation!B16</f>
        <v>38420.542635658916</v>
      </c>
      <c r="H11" s="90">
        <f>(('Trial Balance'!$G$10+'Trial Balance'!$G$14)*Allocation!B16)-(E11)</f>
        <v>66924.864425109088</v>
      </c>
      <c r="I11" s="110"/>
      <c r="J11" s="65">
        <f>'Trial Balance'!B8*Allocation!B16</f>
        <v>839.79328165374682</v>
      </c>
      <c r="K11" s="65"/>
      <c r="L11" s="65"/>
      <c r="M11" s="67"/>
    </row>
    <row r="12" spans="1:13" s="2" customFormat="1" x14ac:dyDescent="0.35">
      <c r="A12" s="7" t="s">
        <v>25</v>
      </c>
      <c r="B12" s="57" t="s">
        <v>14</v>
      </c>
      <c r="C12" s="89">
        <f t="shared" si="0"/>
        <v>21870.801033591735</v>
      </c>
      <c r="D12" s="90">
        <f>'Trial Balance'!$G$13*Allocation!B17</f>
        <v>2852.7131782945735</v>
      </c>
      <c r="E12" s="90">
        <f>'WR&amp;R Calculation'!F23</f>
        <v>2289.5944912012242</v>
      </c>
      <c r="F12" s="89">
        <f t="shared" si="1"/>
        <v>16728.493364095935</v>
      </c>
      <c r="G12" s="93">
        <f>'Trial Balance'!G12*Allocation!B17</f>
        <v>6797.4806201550382</v>
      </c>
      <c r="H12" s="109"/>
      <c r="I12" s="90">
        <f>(('Trial Balance'!$G$10+'Trial Balance'!$G$14)*Allocation!B17)-(E12)</f>
        <v>9782.4339325713863</v>
      </c>
      <c r="J12" s="65">
        <f>'Trial Balance'!B8*Allocation!B17</f>
        <v>148.57881136950903</v>
      </c>
      <c r="K12" s="90"/>
      <c r="L12" s="91"/>
      <c r="M12" s="92"/>
    </row>
    <row r="13" spans="1:13" s="2" customFormat="1" x14ac:dyDescent="0.35">
      <c r="A13" s="7" t="s">
        <v>26</v>
      </c>
      <c r="B13" s="57" t="s">
        <v>15</v>
      </c>
      <c r="C13" s="89">
        <f t="shared" si="0"/>
        <v>0</v>
      </c>
      <c r="D13" s="90"/>
      <c r="E13" s="90"/>
      <c r="F13" s="89">
        <f t="shared" si="1"/>
        <v>0</v>
      </c>
      <c r="G13" s="90"/>
      <c r="H13" s="109"/>
      <c r="I13" s="90"/>
      <c r="J13" s="90"/>
      <c r="K13" s="90" t="s">
        <v>186</v>
      </c>
      <c r="L13" s="91"/>
      <c r="M13" s="92"/>
    </row>
    <row r="14" spans="1:13" s="2" customFormat="1" x14ac:dyDescent="0.35">
      <c r="A14" s="9" t="s">
        <v>27</v>
      </c>
      <c r="B14" s="57" t="s">
        <v>16</v>
      </c>
      <c r="C14" s="89">
        <f t="shared" si="0"/>
        <v>0</v>
      </c>
      <c r="D14" s="94"/>
      <c r="E14" s="94"/>
      <c r="F14" s="89">
        <f t="shared" si="1"/>
        <v>0</v>
      </c>
      <c r="G14" s="94"/>
      <c r="H14" s="94"/>
      <c r="I14" s="111"/>
      <c r="J14" s="94"/>
      <c r="K14" s="94"/>
      <c r="L14" s="95"/>
      <c r="M14" s="96"/>
    </row>
    <row r="15" spans="1:13" s="2" customFormat="1" x14ac:dyDescent="0.35">
      <c r="A15" s="9" t="s">
        <v>28</v>
      </c>
      <c r="B15" s="57" t="s">
        <v>17</v>
      </c>
      <c r="C15" s="89">
        <f t="shared" si="0"/>
        <v>0</v>
      </c>
      <c r="D15" s="94"/>
      <c r="E15" s="94"/>
      <c r="F15" s="89">
        <f t="shared" si="1"/>
        <v>0</v>
      </c>
      <c r="G15" s="94"/>
      <c r="H15" s="94"/>
      <c r="I15" s="111"/>
      <c r="J15" s="94"/>
      <c r="K15" s="94"/>
      <c r="L15" s="95"/>
      <c r="M15" s="96"/>
    </row>
    <row r="16" spans="1:13" s="2" customFormat="1" ht="15" thickBot="1" x14ac:dyDescent="0.4">
      <c r="A16" s="10" t="s">
        <v>133</v>
      </c>
      <c r="B16" s="57" t="s">
        <v>18</v>
      </c>
      <c r="C16" s="103">
        <f>SUM(C8:C15)</f>
        <v>422011.36950904399</v>
      </c>
      <c r="D16" s="103">
        <f t="shared" ref="D16:M16" si="2">SUM(D8:D15)</f>
        <v>55044.961240310076</v>
      </c>
      <c r="E16" s="103">
        <f t="shared" si="2"/>
        <v>18643.840856924271</v>
      </c>
      <c r="F16" s="103">
        <f t="shared" si="2"/>
        <v>348322.56741180958</v>
      </c>
      <c r="G16" s="103">
        <f t="shared" si="2"/>
        <v>131161.82170542635</v>
      </c>
      <c r="H16" s="103">
        <f t="shared" si="2"/>
        <v>204511.38670921235</v>
      </c>
      <c r="I16" s="103">
        <f t="shared" si="2"/>
        <v>9782.4339325713863</v>
      </c>
      <c r="J16" s="103">
        <f t="shared" si="2"/>
        <v>2866.925064599483</v>
      </c>
      <c r="K16" s="103">
        <f t="shared" si="2"/>
        <v>0</v>
      </c>
      <c r="L16" s="103">
        <f t="shared" si="2"/>
        <v>0</v>
      </c>
      <c r="M16" s="103">
        <f t="shared" si="2"/>
        <v>0</v>
      </c>
    </row>
    <row r="17" spans="1:13" s="2" customFormat="1" x14ac:dyDescent="0.35">
      <c r="A17" s="9" t="s">
        <v>192</v>
      </c>
      <c r="B17" s="57" t="s">
        <v>19</v>
      </c>
      <c r="C17" s="89">
        <f t="shared" si="0"/>
        <v>28527.131782945737</v>
      </c>
      <c r="D17" s="94">
        <f>(('Trial Balance'!G11+'Trial Balance'!G12+'Trial Balance'!G13)*Allocation!B18)+(Allocation!B18*('Trial Balance'!G10+'Trial Balance'!G14))</f>
        <v>28527.131782945737</v>
      </c>
      <c r="E17" s="111"/>
      <c r="F17" s="89">
        <f t="shared" si="1"/>
        <v>0</v>
      </c>
      <c r="G17" s="111"/>
      <c r="H17" s="111"/>
      <c r="I17" s="111"/>
      <c r="J17" s="111"/>
      <c r="K17" s="111"/>
      <c r="L17" s="111"/>
      <c r="M17" s="111"/>
    </row>
    <row r="18" spans="1:13" s="2" customFormat="1" x14ac:dyDescent="0.35">
      <c r="A18" s="9" t="s">
        <v>130</v>
      </c>
      <c r="B18" s="57" t="s">
        <v>44</v>
      </c>
      <c r="C18" s="112"/>
      <c r="D18" s="111"/>
      <c r="E18" s="111"/>
      <c r="F18" s="112"/>
      <c r="G18" s="111"/>
      <c r="H18" s="94"/>
      <c r="I18" s="111"/>
      <c r="J18" s="111"/>
      <c r="K18" s="111"/>
      <c r="L18" s="111"/>
      <c r="M18" s="111"/>
    </row>
    <row r="19" spans="1:13" s="2" customFormat="1" x14ac:dyDescent="0.35">
      <c r="A19" s="9" t="s">
        <v>131</v>
      </c>
      <c r="B19" s="57" t="s">
        <v>43</v>
      </c>
      <c r="C19" s="112"/>
      <c r="D19" s="94"/>
      <c r="E19" s="111"/>
      <c r="F19" s="112"/>
      <c r="G19" s="111"/>
      <c r="H19" s="111"/>
      <c r="I19" s="111"/>
      <c r="J19" s="111"/>
      <c r="K19" s="111"/>
      <c r="L19" s="111"/>
      <c r="M19" s="111"/>
    </row>
    <row r="20" spans="1:13" s="2" customFormat="1" ht="15" thickBot="1" x14ac:dyDescent="0.4">
      <c r="A20" s="10" t="s">
        <v>29</v>
      </c>
      <c r="B20" s="57" t="s">
        <v>46</v>
      </c>
      <c r="C20" s="103">
        <f t="shared" ref="C20:M20" si="3">SUM(C16:C19)</f>
        <v>450538.5012919897</v>
      </c>
      <c r="D20" s="103">
        <f t="shared" si="3"/>
        <v>83572.093023255817</v>
      </c>
      <c r="E20" s="103">
        <f t="shared" si="3"/>
        <v>18643.840856924271</v>
      </c>
      <c r="F20" s="103">
        <f t="shared" si="3"/>
        <v>348322.56741180958</v>
      </c>
      <c r="G20" s="103">
        <f t="shared" si="3"/>
        <v>131161.82170542635</v>
      </c>
      <c r="H20" s="103">
        <f t="shared" si="3"/>
        <v>204511.38670921235</v>
      </c>
      <c r="I20" s="103">
        <f t="shared" si="3"/>
        <v>9782.4339325713863</v>
      </c>
      <c r="J20" s="103">
        <f t="shared" si="3"/>
        <v>2866.925064599483</v>
      </c>
      <c r="K20" s="103">
        <f t="shared" si="3"/>
        <v>0</v>
      </c>
      <c r="L20" s="103">
        <f t="shared" si="3"/>
        <v>0</v>
      </c>
      <c r="M20" s="103">
        <f t="shared" si="3"/>
        <v>0</v>
      </c>
    </row>
    <row r="21" spans="1:13" s="2" customFormat="1" x14ac:dyDescent="0.35">
      <c r="B21" s="58"/>
      <c r="C21" s="59"/>
      <c r="D21" s="59"/>
      <c r="E21" s="59"/>
      <c r="F21" s="59"/>
      <c r="G21" s="59"/>
      <c r="H21" s="59"/>
      <c r="I21" s="59"/>
      <c r="J21" s="59"/>
    </row>
    <row r="22" spans="1:13" s="2" customFormat="1" ht="15" thickBot="1" x14ac:dyDescent="0.4">
      <c r="B22" s="58"/>
      <c r="C22" s="60"/>
      <c r="D22" s="60"/>
      <c r="E22" s="60"/>
      <c r="F22" s="60"/>
      <c r="G22" s="60"/>
      <c r="H22" s="60"/>
      <c r="I22" s="60"/>
      <c r="J22" s="60"/>
    </row>
    <row r="23" spans="1:13" s="2" customFormat="1" x14ac:dyDescent="0.35">
      <c r="A23" s="12" t="s">
        <v>0</v>
      </c>
      <c r="B23" s="230" t="s">
        <v>83</v>
      </c>
      <c r="C23" s="230"/>
      <c r="D23" s="230"/>
      <c r="E23" s="231"/>
      <c r="F23" s="232"/>
      <c r="G23" s="61"/>
      <c r="H23" s="61"/>
      <c r="I23" s="61"/>
      <c r="J23" s="61"/>
      <c r="K23" s="1"/>
    </row>
    <row r="24" spans="1:13" s="2" customFormat="1" ht="15" thickBot="1" x14ac:dyDescent="0.4">
      <c r="A24" s="13" t="s">
        <v>1</v>
      </c>
      <c r="B24" s="221" t="s">
        <v>84</v>
      </c>
      <c r="C24" s="221"/>
      <c r="D24" s="221"/>
      <c r="E24" s="222"/>
      <c r="F24" s="223"/>
      <c r="G24" s="61"/>
      <c r="H24" s="61"/>
      <c r="I24" s="61"/>
      <c r="J24" s="61"/>
      <c r="K24" s="1"/>
    </row>
    <row r="25" spans="1:13" s="2" customFormat="1" ht="87" x14ac:dyDescent="0.35">
      <c r="A25" s="14" t="s">
        <v>2</v>
      </c>
      <c r="B25" s="62"/>
      <c r="C25" s="15" t="s">
        <v>128</v>
      </c>
      <c r="D25" s="15" t="s">
        <v>125</v>
      </c>
      <c r="E25" s="15" t="s">
        <v>127</v>
      </c>
      <c r="F25" s="15" t="s">
        <v>126</v>
      </c>
      <c r="G25" s="62" t="s">
        <v>3</v>
      </c>
      <c r="H25" s="62" t="s">
        <v>4</v>
      </c>
      <c r="I25" s="63" t="s">
        <v>5</v>
      </c>
      <c r="J25" s="63" t="s">
        <v>6</v>
      </c>
      <c r="K25" s="16" t="s">
        <v>7</v>
      </c>
      <c r="L25" s="16" t="s">
        <v>8</v>
      </c>
      <c r="M25" s="16" t="s">
        <v>9</v>
      </c>
    </row>
    <row r="26" spans="1:13" s="2" customFormat="1" x14ac:dyDescent="0.35">
      <c r="A26" s="3"/>
      <c r="B26" s="54"/>
      <c r="C26" s="55" t="s">
        <v>10</v>
      </c>
      <c r="D26" s="55" t="s">
        <v>11</v>
      </c>
      <c r="E26" s="55" t="s">
        <v>12</v>
      </c>
      <c r="F26" s="55" t="s">
        <v>13</v>
      </c>
      <c r="G26" s="55" t="s">
        <v>14</v>
      </c>
      <c r="H26" s="55" t="s">
        <v>15</v>
      </c>
      <c r="I26" s="55" t="s">
        <v>16</v>
      </c>
      <c r="J26" s="55" t="s">
        <v>17</v>
      </c>
      <c r="K26" s="55" t="s">
        <v>18</v>
      </c>
      <c r="L26" s="55" t="s">
        <v>19</v>
      </c>
      <c r="M26" s="55" t="s">
        <v>43</v>
      </c>
    </row>
    <row r="27" spans="1:13" s="2" customFormat="1" x14ac:dyDescent="0.35">
      <c r="A27" s="4" t="s">
        <v>20</v>
      </c>
      <c r="B27" s="54"/>
      <c r="C27" s="56"/>
      <c r="D27" s="56"/>
      <c r="E27" s="56"/>
      <c r="F27" s="56"/>
      <c r="G27" s="56"/>
      <c r="H27" s="56"/>
      <c r="I27" s="56"/>
      <c r="J27" s="56"/>
      <c r="K27" s="5"/>
      <c r="L27" s="5"/>
      <c r="M27" s="6"/>
    </row>
    <row r="28" spans="1:13" s="2" customFormat="1" x14ac:dyDescent="0.35">
      <c r="A28" s="7" t="s">
        <v>21</v>
      </c>
      <c r="B28" s="57" t="s">
        <v>10</v>
      </c>
      <c r="C28" s="89">
        <f>SUM(D28:F28)</f>
        <v>37655.813953488374</v>
      </c>
      <c r="D28" s="90">
        <f>'Trial Balance'!$G$13*Allocation!C14</f>
        <v>4911.6279069767443</v>
      </c>
      <c r="E28" s="90">
        <f>'WR&amp;R Calculation'!F28</f>
        <v>2049.7322111706217</v>
      </c>
      <c r="F28" s="89">
        <f>SUM(G28:M28)</f>
        <v>30694.453835341006</v>
      </c>
      <c r="G28" s="90">
        <f>'Trial Balance'!G12*Allocation!C14</f>
        <v>11703.488372093023</v>
      </c>
      <c r="H28" s="90">
        <f>(('Trial Balance'!$G$10+'Trial Balance'!$G$14)*Allocation!C14)-(E28)</f>
        <v>18735.151509759613</v>
      </c>
      <c r="I28" s="109"/>
      <c r="J28" s="90">
        <f>'Trial Balance'!B8*Allocation!C14</f>
        <v>255.81395348837208</v>
      </c>
      <c r="K28" s="90"/>
      <c r="L28" s="91"/>
      <c r="M28" s="92"/>
    </row>
    <row r="29" spans="1:13" s="2" customFormat="1" x14ac:dyDescent="0.35">
      <c r="A29" s="7" t="s">
        <v>22</v>
      </c>
      <c r="B29" s="57" t="s">
        <v>11</v>
      </c>
      <c r="C29" s="89">
        <f t="shared" ref="C29:C37" si="4">SUM(D29:F29)</f>
        <v>69225.839793281659</v>
      </c>
      <c r="D29" s="90">
        <f>'Trial Balance'!$G$13*Allocation!C15</f>
        <v>9029.457364341084</v>
      </c>
      <c r="E29" s="90">
        <f>'WR&amp;R Calculation'!F32</f>
        <v>3619.7398622800342</v>
      </c>
      <c r="F29" s="89">
        <f t="shared" ref="F29:F37" si="5">SUM(G29:M29)</f>
        <v>56576.642566660536</v>
      </c>
      <c r="G29" s="90">
        <f>'Trial Balance'!G12*Allocation!C15</f>
        <v>21515.503875968992</v>
      </c>
      <c r="H29" s="90">
        <f>(('Trial Balance'!$G$10+'Trial Balance'!$G$14)*Allocation!C15)-(E29)</f>
        <v>34590.854452965446</v>
      </c>
      <c r="I29" s="109"/>
      <c r="J29" s="90">
        <f>'Trial Balance'!B8*Allocation!C15</f>
        <v>470.28423772609818</v>
      </c>
      <c r="K29" s="90"/>
      <c r="L29" s="91"/>
      <c r="M29" s="92"/>
    </row>
    <row r="30" spans="1:13" s="2" customFormat="1" x14ac:dyDescent="0.35">
      <c r="A30" s="7" t="s">
        <v>23</v>
      </c>
      <c r="B30" s="57" t="s">
        <v>12</v>
      </c>
      <c r="C30" s="89">
        <f t="shared" si="4"/>
        <v>0</v>
      </c>
      <c r="D30" s="93"/>
      <c r="E30" s="93"/>
      <c r="F30" s="89">
        <f t="shared" si="5"/>
        <v>0</v>
      </c>
      <c r="G30" s="93"/>
      <c r="H30" s="93"/>
      <c r="I30" s="110"/>
      <c r="J30" s="65"/>
      <c r="K30" s="65"/>
      <c r="L30" s="65"/>
      <c r="M30" s="67"/>
    </row>
    <row r="31" spans="1:13" s="2" customFormat="1" x14ac:dyDescent="0.35">
      <c r="A31" s="7" t="s">
        <v>24</v>
      </c>
      <c r="B31" s="57" t="s">
        <v>13</v>
      </c>
      <c r="C31" s="89">
        <f t="shared" si="4"/>
        <v>24723.514211886304</v>
      </c>
      <c r="D31" s="90">
        <f>'Trial Balance'!$G$13*Allocation!C16</f>
        <v>3224.8062015503879</v>
      </c>
      <c r="E31" s="93">
        <f>'WR&amp;R Calculation'!F36</f>
        <v>261.66794185156874</v>
      </c>
      <c r="F31" s="89">
        <f t="shared" si="5"/>
        <v>21237.040068484348</v>
      </c>
      <c r="G31" s="93">
        <f>'Trial Balance'!G12*Allocation!C16</f>
        <v>7684.1085271317834</v>
      </c>
      <c r="H31" s="90">
        <f>(('Trial Balance'!$G$10+'Trial Balance'!$G$14)*Allocation!C16)-(E31)</f>
        <v>13384.972885021816</v>
      </c>
      <c r="I31" s="110"/>
      <c r="J31" s="90">
        <f>'Trial Balance'!B8*Allocation!C16</f>
        <v>167.95865633074936</v>
      </c>
      <c r="K31" s="65"/>
      <c r="L31" s="65"/>
      <c r="M31" s="67"/>
    </row>
    <row r="32" spans="1:13" s="2" customFormat="1" x14ac:dyDescent="0.35">
      <c r="A32" s="7" t="s">
        <v>25</v>
      </c>
      <c r="B32" s="57" t="s">
        <v>14</v>
      </c>
      <c r="C32" s="89">
        <f t="shared" si="4"/>
        <v>6656.3307493540051</v>
      </c>
      <c r="D32" s="90">
        <f>'Trial Balance'!$G$13*Allocation!C17</f>
        <v>868.21705426356584</v>
      </c>
      <c r="E32" s="90">
        <f>'WR&amp;R Calculation'!F40</f>
        <v>981.25478194338166</v>
      </c>
      <c r="F32" s="89">
        <f t="shared" si="5"/>
        <v>4806.8589131470571</v>
      </c>
      <c r="G32" s="93">
        <f>'Trial Balance'!G12*Allocation!C17</f>
        <v>2068.7984496124031</v>
      </c>
      <c r="H32" s="109"/>
      <c r="I32" s="90">
        <f>(('Trial Balance'!$G$10+'Trial Balance'!$G$14)*Allocation!C17)-(E32)</f>
        <v>2692.8408252917602</v>
      </c>
      <c r="J32" s="90">
        <f>'Trial Balance'!B8*Allocation!C17</f>
        <v>45.219638242894057</v>
      </c>
      <c r="K32" s="90"/>
      <c r="L32" s="91"/>
      <c r="M32" s="92"/>
    </row>
    <row r="33" spans="1:13" s="2" customFormat="1" x14ac:dyDescent="0.35">
      <c r="A33" s="7" t="s">
        <v>26</v>
      </c>
      <c r="B33" s="57" t="s">
        <v>15</v>
      </c>
      <c r="C33" s="89">
        <f t="shared" si="4"/>
        <v>0</v>
      </c>
      <c r="D33" s="90"/>
      <c r="E33" s="90"/>
      <c r="F33" s="89">
        <f t="shared" si="5"/>
        <v>0</v>
      </c>
      <c r="G33" s="90"/>
      <c r="H33" s="109"/>
      <c r="I33" s="90"/>
      <c r="J33" s="90"/>
      <c r="K33" s="90"/>
      <c r="L33" s="91"/>
      <c r="M33" s="92"/>
    </row>
    <row r="34" spans="1:13" s="2" customFormat="1" x14ac:dyDescent="0.35">
      <c r="A34" s="9" t="s">
        <v>27</v>
      </c>
      <c r="B34" s="57" t="s">
        <v>16</v>
      </c>
      <c r="C34" s="89">
        <f t="shared" si="4"/>
        <v>0</v>
      </c>
      <c r="D34" s="94"/>
      <c r="E34" s="94"/>
      <c r="F34" s="89">
        <f t="shared" si="5"/>
        <v>0</v>
      </c>
      <c r="G34" s="94"/>
      <c r="H34" s="94"/>
      <c r="I34" s="111"/>
      <c r="J34" s="94"/>
      <c r="K34" s="94"/>
      <c r="L34" s="95"/>
      <c r="M34" s="96"/>
    </row>
    <row r="35" spans="1:13" s="2" customFormat="1" x14ac:dyDescent="0.35">
      <c r="A35" s="9" t="s">
        <v>28</v>
      </c>
      <c r="B35" s="57" t="s">
        <v>17</v>
      </c>
      <c r="C35" s="89">
        <f t="shared" si="4"/>
        <v>0</v>
      </c>
      <c r="D35" s="94"/>
      <c r="E35" s="94"/>
      <c r="F35" s="89">
        <f t="shared" si="5"/>
        <v>0</v>
      </c>
      <c r="G35" s="94"/>
      <c r="H35" s="94"/>
      <c r="I35" s="111"/>
      <c r="J35" s="94"/>
      <c r="K35" s="94"/>
      <c r="L35" s="95"/>
      <c r="M35" s="96"/>
    </row>
    <row r="36" spans="1:13" s="2" customFormat="1" ht="15" thickBot="1" x14ac:dyDescent="0.4">
      <c r="A36" s="10" t="s">
        <v>133</v>
      </c>
      <c r="B36" s="57" t="s">
        <v>18</v>
      </c>
      <c r="C36" s="103">
        <f>SUM(C28:C35)</f>
        <v>138261.49870801033</v>
      </c>
      <c r="D36" s="103">
        <f t="shared" ref="D36" si="6">SUM(D28:D35)</f>
        <v>18034.108527131782</v>
      </c>
      <c r="E36" s="103">
        <f t="shared" ref="E36" si="7">SUM(E28:E35)</f>
        <v>6912.3947972456062</v>
      </c>
      <c r="F36" s="103">
        <f t="shared" ref="F36" si="8">SUM(F28:F35)</f>
        <v>113314.99538363294</v>
      </c>
      <c r="G36" s="103">
        <f t="shared" ref="G36" si="9">SUM(G28:G35)</f>
        <v>42971.899224806206</v>
      </c>
      <c r="H36" s="103">
        <f t="shared" ref="H36" si="10">SUM(H28:H35)</f>
        <v>66710.978847746883</v>
      </c>
      <c r="I36" s="103">
        <f t="shared" ref="I36" si="11">SUM(I28:I35)</f>
        <v>2692.8408252917602</v>
      </c>
      <c r="J36" s="103">
        <f t="shared" ref="J36" si="12">SUM(J28:J35)</f>
        <v>939.27648578811363</v>
      </c>
      <c r="K36" s="103">
        <f t="shared" ref="K36" si="13">SUM(K28:K35)</f>
        <v>0</v>
      </c>
      <c r="L36" s="103">
        <f t="shared" ref="L36" si="14">SUM(L28:L35)</f>
        <v>0</v>
      </c>
      <c r="M36" s="103">
        <f t="shared" ref="M36" si="15">SUM(M28:M35)</f>
        <v>0</v>
      </c>
    </row>
    <row r="37" spans="1:13" s="2" customFormat="1" x14ac:dyDescent="0.35">
      <c r="A37" s="9" t="s">
        <v>192</v>
      </c>
      <c r="B37" s="57" t="s">
        <v>19</v>
      </c>
      <c r="C37" s="89">
        <f t="shared" si="4"/>
        <v>22821.705426356588</v>
      </c>
      <c r="D37" s="94">
        <f>(('Trial Balance'!$G$11+'Trial Balance'!$G$12+'Trial Balance'!$G$13)*Allocation!C18)+(('Trial Balance'!$G$10+'Trial Balance'!$G$14)*Allocation!C18)</f>
        <v>22821.705426356588</v>
      </c>
      <c r="E37" s="111"/>
      <c r="F37" s="89">
        <f t="shared" si="5"/>
        <v>0</v>
      </c>
      <c r="G37" s="111"/>
      <c r="H37" s="111"/>
      <c r="I37" s="111"/>
      <c r="J37" s="111"/>
      <c r="K37" s="111"/>
      <c r="L37" s="111"/>
      <c r="M37" s="111"/>
    </row>
    <row r="38" spans="1:13" s="2" customFormat="1" x14ac:dyDescent="0.35">
      <c r="A38" s="9" t="s">
        <v>130</v>
      </c>
      <c r="B38" s="57" t="s">
        <v>44</v>
      </c>
      <c r="C38" s="112"/>
      <c r="D38" s="111"/>
      <c r="E38" s="111"/>
      <c r="F38" s="112"/>
      <c r="G38" s="111"/>
      <c r="H38" s="94"/>
      <c r="I38" s="111"/>
      <c r="J38" s="111"/>
      <c r="K38" s="111"/>
      <c r="L38" s="111"/>
      <c r="M38" s="111"/>
    </row>
    <row r="39" spans="1:13" s="2" customFormat="1" x14ac:dyDescent="0.35">
      <c r="A39" s="9" t="s">
        <v>131</v>
      </c>
      <c r="B39" s="57" t="s">
        <v>43</v>
      </c>
      <c r="C39" s="112"/>
      <c r="D39" s="94"/>
      <c r="E39" s="111"/>
      <c r="F39" s="112"/>
      <c r="G39" s="111"/>
      <c r="H39" s="111"/>
      <c r="I39" s="111"/>
      <c r="J39" s="111"/>
      <c r="K39" s="111"/>
      <c r="L39" s="111"/>
      <c r="M39" s="111"/>
    </row>
    <row r="40" spans="1:13" s="2" customFormat="1" ht="15" thickBot="1" x14ac:dyDescent="0.4">
      <c r="A40" s="10" t="s">
        <v>29</v>
      </c>
      <c r="B40" s="57" t="s">
        <v>46</v>
      </c>
      <c r="C40" s="103">
        <f t="shared" ref="C40:M40" si="16">SUM(C36:C37)</f>
        <v>161083.20413436691</v>
      </c>
      <c r="D40" s="103">
        <f t="shared" si="16"/>
        <v>40855.813953488367</v>
      </c>
      <c r="E40" s="103">
        <f t="shared" si="16"/>
        <v>6912.3947972456062</v>
      </c>
      <c r="F40" s="103">
        <f t="shared" si="16"/>
        <v>113314.99538363294</v>
      </c>
      <c r="G40" s="103">
        <f t="shared" si="16"/>
        <v>42971.899224806206</v>
      </c>
      <c r="H40" s="103">
        <f t="shared" si="16"/>
        <v>66710.978847746883</v>
      </c>
      <c r="I40" s="103">
        <f t="shared" si="16"/>
        <v>2692.8408252917602</v>
      </c>
      <c r="J40" s="103">
        <f t="shared" si="16"/>
        <v>939.27648578811363</v>
      </c>
      <c r="K40" s="103">
        <f t="shared" si="16"/>
        <v>0</v>
      </c>
      <c r="L40" s="103">
        <f t="shared" si="16"/>
        <v>0</v>
      </c>
      <c r="M40" s="103">
        <f t="shared" si="16"/>
        <v>0</v>
      </c>
    </row>
    <row r="41" spans="1:13" s="2" customFormat="1" x14ac:dyDescent="0.35">
      <c r="B41" s="58"/>
      <c r="C41" s="60"/>
      <c r="D41" s="60"/>
      <c r="E41" s="60"/>
      <c r="F41" s="60"/>
      <c r="G41" s="60"/>
      <c r="H41" s="60"/>
      <c r="I41" s="60"/>
      <c r="J41" s="60"/>
    </row>
    <row r="42" spans="1:13" s="2" customFormat="1" ht="15" thickBot="1" x14ac:dyDescent="0.4">
      <c r="B42" s="58"/>
      <c r="C42" s="60"/>
      <c r="D42" s="60"/>
      <c r="E42" s="60"/>
      <c r="F42" s="60"/>
      <c r="G42" s="60"/>
      <c r="H42" s="60"/>
      <c r="I42" s="60"/>
      <c r="J42" s="60"/>
    </row>
    <row r="43" spans="1:13" s="2" customFormat="1" x14ac:dyDescent="0.35">
      <c r="A43" s="12" t="s">
        <v>0</v>
      </c>
      <c r="B43" s="230" t="s">
        <v>83</v>
      </c>
      <c r="C43" s="230"/>
      <c r="D43" s="230"/>
      <c r="E43" s="231"/>
      <c r="F43" s="232"/>
      <c r="G43" s="61"/>
      <c r="H43" s="61"/>
      <c r="I43" s="61"/>
      <c r="J43" s="61"/>
      <c r="K43" s="1"/>
    </row>
    <row r="44" spans="1:13" s="2" customFormat="1" ht="15" thickBot="1" x14ac:dyDescent="0.4">
      <c r="A44" s="13" t="s">
        <v>1</v>
      </c>
      <c r="B44" s="221" t="s">
        <v>85</v>
      </c>
      <c r="C44" s="221"/>
      <c r="D44" s="221"/>
      <c r="E44" s="222"/>
      <c r="F44" s="223"/>
      <c r="G44" s="61"/>
      <c r="H44" s="61"/>
      <c r="I44" s="61"/>
      <c r="J44" s="61"/>
      <c r="K44" s="1"/>
    </row>
    <row r="45" spans="1:13" s="2" customFormat="1" ht="87" x14ac:dyDescent="0.35">
      <c r="A45" s="14" t="s">
        <v>2</v>
      </c>
      <c r="B45" s="62"/>
      <c r="C45" s="15" t="s">
        <v>128</v>
      </c>
      <c r="D45" s="15" t="s">
        <v>125</v>
      </c>
      <c r="E45" s="15" t="s">
        <v>127</v>
      </c>
      <c r="F45" s="15" t="s">
        <v>126</v>
      </c>
      <c r="G45" s="62" t="s">
        <v>3</v>
      </c>
      <c r="H45" s="62" t="s">
        <v>4</v>
      </c>
      <c r="I45" s="63" t="s">
        <v>5</v>
      </c>
      <c r="J45" s="63" t="s">
        <v>6</v>
      </c>
      <c r="K45" s="16" t="s">
        <v>7</v>
      </c>
      <c r="L45" s="16" t="s">
        <v>8</v>
      </c>
      <c r="M45" s="16" t="s">
        <v>9</v>
      </c>
    </row>
    <row r="46" spans="1:13" s="2" customFormat="1" x14ac:dyDescent="0.35">
      <c r="A46" s="3"/>
      <c r="B46" s="54"/>
      <c r="C46" s="55" t="s">
        <v>10</v>
      </c>
      <c r="D46" s="55" t="s">
        <v>11</v>
      </c>
      <c r="E46" s="55" t="s">
        <v>12</v>
      </c>
      <c r="F46" s="55" t="s">
        <v>13</v>
      </c>
      <c r="G46" s="55" t="s">
        <v>14</v>
      </c>
      <c r="H46" s="55" t="s">
        <v>15</v>
      </c>
      <c r="I46" s="55" t="s">
        <v>16</v>
      </c>
      <c r="J46" s="55" t="s">
        <v>17</v>
      </c>
      <c r="K46" s="55" t="s">
        <v>18</v>
      </c>
      <c r="L46" s="55" t="s">
        <v>19</v>
      </c>
      <c r="M46" s="55" t="s">
        <v>43</v>
      </c>
    </row>
    <row r="47" spans="1:13" s="2" customFormat="1" x14ac:dyDescent="0.35">
      <c r="A47" s="4" t="s">
        <v>20</v>
      </c>
      <c r="B47" s="54"/>
      <c r="C47" s="56"/>
      <c r="D47" s="56"/>
      <c r="E47" s="56"/>
      <c r="F47" s="56"/>
      <c r="G47" s="56"/>
      <c r="H47" s="56"/>
      <c r="I47" s="56"/>
      <c r="J47" s="56"/>
      <c r="K47" s="5"/>
      <c r="L47" s="5"/>
      <c r="M47" s="6"/>
    </row>
    <row r="48" spans="1:13" s="2" customFormat="1" x14ac:dyDescent="0.35">
      <c r="A48" s="7" t="s">
        <v>21</v>
      </c>
      <c r="B48" s="57" t="s">
        <v>10</v>
      </c>
      <c r="C48" s="89">
        <f>SUM(D48:F48)</f>
        <v>34612.919896640822</v>
      </c>
      <c r="D48" s="90">
        <f>'Trial Balance'!$G$13*Allocation!D14</f>
        <v>4514.728682170542</v>
      </c>
      <c r="E48" s="90">
        <f>'WR&amp;R Calculation'!F45</f>
        <v>1984.3152257077297</v>
      </c>
      <c r="F48" s="89">
        <f>SUM(G48:M48)</f>
        <v>28113.875988762553</v>
      </c>
      <c r="G48" s="90">
        <f>'Trial Balance'!G12*Allocation!D14</f>
        <v>10757.751937984496</v>
      </c>
      <c r="H48" s="90">
        <f>(('Trial Balance'!$G$10+'Trial Balance'!$G$14)*Allocation!D14)-(E48)</f>
        <v>17120.981931915008</v>
      </c>
      <c r="I48" s="109"/>
      <c r="J48" s="90">
        <f>'Trial Balance'!B8*Allocation!D14</f>
        <v>235.14211886304909</v>
      </c>
      <c r="K48" s="90"/>
      <c r="L48" s="91"/>
      <c r="M48" s="92"/>
    </row>
    <row r="49" spans="1:13" s="2" customFormat="1" x14ac:dyDescent="0.35">
      <c r="A49" s="7" t="s">
        <v>22</v>
      </c>
      <c r="B49" s="57" t="s">
        <v>11</v>
      </c>
      <c r="C49" s="89">
        <f t="shared" ref="C49:C57" si="17">SUM(D49:F49)</f>
        <v>60097.157622739011</v>
      </c>
      <c r="D49" s="90">
        <f>'Trial Balance'!$G$13*Allocation!D15</f>
        <v>7838.75968992248</v>
      </c>
      <c r="E49" s="90">
        <f>'WR&amp;R Calculation'!F49</f>
        <v>3445.2945677123216</v>
      </c>
      <c r="F49" s="89">
        <f t="shared" ref="F49:F57" si="18">SUM(G49:M49)</f>
        <v>48813.103365104209</v>
      </c>
      <c r="G49" s="90">
        <f>'Trial Balance'!G12*Allocation!D15</f>
        <v>18678.294573643409</v>
      </c>
      <c r="H49" s="90">
        <f>(('Trial Balance'!$G$10+'Trial Balance'!$G$14)*Allocation!D15)-(E49)</f>
        <v>29726.540057610677</v>
      </c>
      <c r="I49" s="109"/>
      <c r="J49" s="90">
        <f>'Trial Balance'!B8*Allocation!D15</f>
        <v>408.26873385012919</v>
      </c>
      <c r="K49" s="90"/>
      <c r="L49" s="91"/>
      <c r="M49" s="92"/>
    </row>
    <row r="50" spans="1:13" s="2" customFormat="1" x14ac:dyDescent="0.35">
      <c r="A50" s="7" t="s">
        <v>23</v>
      </c>
      <c r="B50" s="57" t="s">
        <v>12</v>
      </c>
      <c r="C50" s="89">
        <f t="shared" si="17"/>
        <v>0</v>
      </c>
      <c r="D50" s="93"/>
      <c r="E50" s="93"/>
      <c r="F50" s="89">
        <f t="shared" si="18"/>
        <v>0</v>
      </c>
      <c r="G50" s="93"/>
      <c r="H50" s="93"/>
      <c r="I50" s="110"/>
      <c r="J50" s="65"/>
      <c r="K50" s="65"/>
      <c r="L50" s="65"/>
      <c r="M50" s="67"/>
    </row>
    <row r="51" spans="1:13" s="2" customFormat="1" x14ac:dyDescent="0.35">
      <c r="A51" s="7" t="s">
        <v>24</v>
      </c>
      <c r="B51" s="57" t="s">
        <v>13</v>
      </c>
      <c r="C51" s="89">
        <f t="shared" si="17"/>
        <v>29668.217054263569</v>
      </c>
      <c r="D51" s="90">
        <f>'Trial Balance'!$G$13*Allocation!D16</f>
        <v>3869.7674418604652</v>
      </c>
      <c r="E51" s="93">
        <f>'WR&amp;R Calculation'!F53</f>
        <v>523.33588370313748</v>
      </c>
      <c r="F51" s="89">
        <f t="shared" si="18"/>
        <v>25275.113728699966</v>
      </c>
      <c r="G51" s="93">
        <f>'Trial Balance'!G12*Allocation!D16</f>
        <v>9220.9302325581393</v>
      </c>
      <c r="H51" s="90">
        <f>(('Trial Balance'!$G$10+'Trial Balance'!$G$14)*Allocation!D16)-(E51)</f>
        <v>15852.633108544924</v>
      </c>
      <c r="I51" s="110"/>
      <c r="J51" s="65">
        <f>'Trial Balance'!B8*Allocation!D16</f>
        <v>201.55038759689921</v>
      </c>
      <c r="K51" s="65"/>
      <c r="L51" s="65"/>
      <c r="M51" s="67"/>
    </row>
    <row r="52" spans="1:13" s="2" customFormat="1" x14ac:dyDescent="0.35">
      <c r="A52" s="7" t="s">
        <v>25</v>
      </c>
      <c r="B52" s="57" t="s">
        <v>14</v>
      </c>
      <c r="C52" s="89">
        <f t="shared" si="17"/>
        <v>0</v>
      </c>
      <c r="D52" s="90"/>
      <c r="E52" s="90"/>
      <c r="F52" s="89">
        <f t="shared" si="18"/>
        <v>0</v>
      </c>
      <c r="G52" s="90"/>
      <c r="H52" s="109"/>
      <c r="I52" s="90">
        <f>(('Trial Balance'!$G$10+'Trial Balance'!$G$14)*Allocation!D17)-(E52)</f>
        <v>0</v>
      </c>
      <c r="J52" s="65">
        <f>'Trial Balance'!B8*Allocation!D17</f>
        <v>0</v>
      </c>
      <c r="K52" s="90"/>
      <c r="L52" s="91"/>
      <c r="M52" s="92"/>
    </row>
    <row r="53" spans="1:13" s="2" customFormat="1" x14ac:dyDescent="0.35">
      <c r="A53" s="7" t="s">
        <v>26</v>
      </c>
      <c r="B53" s="57" t="s">
        <v>15</v>
      </c>
      <c r="C53" s="89">
        <f t="shared" si="17"/>
        <v>0</v>
      </c>
      <c r="D53" s="90"/>
      <c r="E53" s="90"/>
      <c r="F53" s="89">
        <f t="shared" si="18"/>
        <v>0</v>
      </c>
      <c r="G53" s="90"/>
      <c r="H53" s="109"/>
      <c r="I53" s="90"/>
      <c r="J53" s="90"/>
      <c r="K53" s="90"/>
      <c r="L53" s="91"/>
      <c r="M53" s="92"/>
    </row>
    <row r="54" spans="1:13" s="2" customFormat="1" x14ac:dyDescent="0.35">
      <c r="A54" s="9" t="s">
        <v>27</v>
      </c>
      <c r="B54" s="57" t="s">
        <v>16</v>
      </c>
      <c r="C54" s="89">
        <f t="shared" si="17"/>
        <v>0</v>
      </c>
      <c r="D54" s="94"/>
      <c r="E54" s="94"/>
      <c r="F54" s="89">
        <f t="shared" si="18"/>
        <v>0</v>
      </c>
      <c r="G54" s="94"/>
      <c r="H54" s="94"/>
      <c r="I54" s="111"/>
      <c r="J54" s="94"/>
      <c r="K54" s="94"/>
      <c r="L54" s="95"/>
      <c r="M54" s="96"/>
    </row>
    <row r="55" spans="1:13" s="2" customFormat="1" x14ac:dyDescent="0.35">
      <c r="A55" s="9" t="s">
        <v>28</v>
      </c>
      <c r="B55" s="57" t="s">
        <v>17</v>
      </c>
      <c r="C55" s="89">
        <f t="shared" si="17"/>
        <v>0</v>
      </c>
      <c r="D55" s="94"/>
      <c r="E55" s="94"/>
      <c r="F55" s="89">
        <f t="shared" si="18"/>
        <v>0</v>
      </c>
      <c r="G55" s="94"/>
      <c r="H55" s="94"/>
      <c r="I55" s="111"/>
      <c r="J55" s="94"/>
      <c r="K55" s="94"/>
      <c r="L55" s="95"/>
      <c r="M55" s="96"/>
    </row>
    <row r="56" spans="1:13" s="2" customFormat="1" ht="15" thickBot="1" x14ac:dyDescent="0.4">
      <c r="A56" s="10" t="s">
        <v>133</v>
      </c>
      <c r="B56" s="57" t="s">
        <v>18</v>
      </c>
      <c r="C56" s="103">
        <f>SUM(C48:C55)</f>
        <v>124378.2945736434</v>
      </c>
      <c r="D56" s="103">
        <f t="shared" ref="D56" si="19">SUM(D48:D55)</f>
        <v>16223.255813953489</v>
      </c>
      <c r="E56" s="103">
        <f t="shared" ref="E56" si="20">SUM(E48:E55)</f>
        <v>5952.9456771231889</v>
      </c>
      <c r="F56" s="103">
        <f t="shared" ref="F56" si="21">SUM(F48:F55)</f>
        <v>102202.09308256672</v>
      </c>
      <c r="G56" s="103">
        <f t="shared" ref="G56" si="22">SUM(G48:G55)</f>
        <v>38656.976744186046</v>
      </c>
      <c r="H56" s="103">
        <f t="shared" ref="H56" si="23">SUM(H48:H55)</f>
        <v>62700.155098070609</v>
      </c>
      <c r="I56" s="103">
        <f t="shared" ref="I56" si="24">SUM(I48:I55)</f>
        <v>0</v>
      </c>
      <c r="J56" s="103">
        <f t="shared" ref="J56" si="25">SUM(J48:J55)</f>
        <v>844.96124031007753</v>
      </c>
      <c r="K56" s="103">
        <f t="shared" ref="K56" si="26">SUM(K48:K55)</f>
        <v>0</v>
      </c>
      <c r="L56" s="103">
        <f t="shared" ref="L56" si="27">SUM(L48:L55)</f>
        <v>0</v>
      </c>
      <c r="M56" s="103">
        <f t="shared" ref="M56" si="28">SUM(M48:M55)</f>
        <v>0</v>
      </c>
    </row>
    <row r="57" spans="1:13" s="2" customFormat="1" x14ac:dyDescent="0.35">
      <c r="A57" s="9" t="s">
        <v>129</v>
      </c>
      <c r="B57" s="57" t="s">
        <v>19</v>
      </c>
      <c r="C57" s="89">
        <f t="shared" si="17"/>
        <v>0</v>
      </c>
      <c r="D57" s="94">
        <f>('Trial Balance'!G11+'Trial Balance'!G12+'Trial Balance'!G13+'Trial Balance'!G14)*Allocation!D18</f>
        <v>0</v>
      </c>
      <c r="E57" s="111"/>
      <c r="F57" s="89">
        <f t="shared" si="18"/>
        <v>0</v>
      </c>
      <c r="G57" s="111"/>
      <c r="H57" s="111"/>
      <c r="I57" s="111"/>
      <c r="J57" s="111"/>
      <c r="K57" s="111"/>
      <c r="L57" s="111"/>
      <c r="M57" s="111"/>
    </row>
    <row r="58" spans="1:13" s="2" customFormat="1" x14ac:dyDescent="0.35">
      <c r="A58" s="9" t="s">
        <v>130</v>
      </c>
      <c r="B58" s="57" t="s">
        <v>44</v>
      </c>
      <c r="C58" s="112"/>
      <c r="D58" s="111"/>
      <c r="E58" s="111"/>
      <c r="F58" s="112"/>
      <c r="G58" s="111"/>
      <c r="H58" s="94"/>
      <c r="I58" s="111"/>
      <c r="J58" s="111"/>
      <c r="K58" s="111"/>
      <c r="L58" s="111"/>
      <c r="M58" s="111"/>
    </row>
    <row r="59" spans="1:13" s="2" customFormat="1" x14ac:dyDescent="0.35">
      <c r="A59" s="9" t="s">
        <v>132</v>
      </c>
      <c r="B59" s="57" t="s">
        <v>43</v>
      </c>
      <c r="C59" s="112"/>
      <c r="D59" s="94"/>
      <c r="E59" s="111"/>
      <c r="F59" s="112"/>
      <c r="G59" s="111"/>
      <c r="H59" s="111"/>
      <c r="I59" s="111"/>
      <c r="J59" s="111"/>
      <c r="K59" s="111"/>
      <c r="L59" s="111"/>
      <c r="M59" s="111"/>
    </row>
    <row r="60" spans="1:13" s="2" customFormat="1" ht="15" thickBot="1" x14ac:dyDescent="0.4">
      <c r="A60" s="10" t="s">
        <v>29</v>
      </c>
      <c r="B60" s="57" t="s">
        <v>46</v>
      </c>
      <c r="C60" s="103">
        <f>SUM(C56:C57)</f>
        <v>124378.2945736434</v>
      </c>
      <c r="D60" s="103">
        <f>SUM(D56:D57)</f>
        <v>16223.255813953489</v>
      </c>
      <c r="E60" s="103">
        <f t="shared" ref="E60:M60" si="29">SUM(E56:E57)</f>
        <v>5952.9456771231889</v>
      </c>
      <c r="F60" s="103">
        <f t="shared" si="29"/>
        <v>102202.09308256672</v>
      </c>
      <c r="G60" s="103">
        <f t="shared" si="29"/>
        <v>38656.976744186046</v>
      </c>
      <c r="H60" s="103">
        <f t="shared" si="29"/>
        <v>62700.155098070609</v>
      </c>
      <c r="I60" s="103">
        <f t="shared" si="29"/>
        <v>0</v>
      </c>
      <c r="J60" s="103">
        <f t="shared" si="29"/>
        <v>844.96124031007753</v>
      </c>
      <c r="K60" s="103">
        <f t="shared" si="29"/>
        <v>0</v>
      </c>
      <c r="L60" s="103">
        <f t="shared" si="29"/>
        <v>0</v>
      </c>
      <c r="M60" s="103">
        <f t="shared" si="29"/>
        <v>0</v>
      </c>
    </row>
    <row r="61" spans="1:13" x14ac:dyDescent="0.35">
      <c r="C61" s="130"/>
    </row>
    <row r="62" spans="1:13" x14ac:dyDescent="0.35">
      <c r="C62" s="130"/>
    </row>
    <row r="63" spans="1:13" x14ac:dyDescent="0.35">
      <c r="A63" s="218" t="s">
        <v>118</v>
      </c>
      <c r="B63" s="219"/>
      <c r="C63" s="106">
        <f>C60+C40+C20</f>
        <v>736000</v>
      </c>
      <c r="D63" s="97">
        <f>D60+D40+D20</f>
        <v>140651.16279069768</v>
      </c>
      <c r="E63" s="97">
        <f t="shared" ref="E63:M63" si="30">E60+E40+E20</f>
        <v>31509.181331293068</v>
      </c>
      <c r="F63" s="97">
        <f t="shared" si="30"/>
        <v>563839.65587800927</v>
      </c>
      <c r="G63" s="97">
        <f t="shared" si="30"/>
        <v>212790.6976744186</v>
      </c>
      <c r="H63" s="97">
        <f>H60+H40+H20</f>
        <v>333922.52065502986</v>
      </c>
      <c r="I63" s="97">
        <f t="shared" si="30"/>
        <v>12475.274757863146</v>
      </c>
      <c r="J63" s="97">
        <f>J60+J40+J20</f>
        <v>4651.1627906976737</v>
      </c>
      <c r="K63" s="97">
        <f t="shared" si="30"/>
        <v>0</v>
      </c>
      <c r="L63" s="97">
        <f t="shared" si="30"/>
        <v>0</v>
      </c>
      <c r="M63" s="97">
        <f t="shared" si="30"/>
        <v>0</v>
      </c>
    </row>
    <row r="64" spans="1:13" x14ac:dyDescent="0.35">
      <c r="A64" s="218" t="s">
        <v>102</v>
      </c>
      <c r="B64" s="219"/>
      <c r="C64" s="70">
        <f>'Trial Balance'!B19-'Schedule 3b'!C63</f>
        <v>0</v>
      </c>
      <c r="D64" s="70"/>
      <c r="E64" s="70">
        <f>E63-'WR&amp;R Calculation'!H10</f>
        <v>0</v>
      </c>
      <c r="F64" s="71"/>
      <c r="G64" s="72"/>
      <c r="H64" s="72"/>
      <c r="I64" s="72"/>
      <c r="J64" s="72"/>
      <c r="K64" s="72"/>
      <c r="L64" s="72"/>
      <c r="M64" s="72"/>
    </row>
    <row r="66" spans="1:8" x14ac:dyDescent="0.35">
      <c r="A66" s="220" t="s">
        <v>119</v>
      </c>
      <c r="B66" s="220"/>
      <c r="C66" s="220"/>
    </row>
    <row r="67" spans="1:8" x14ac:dyDescent="0.35">
      <c r="A67" s="216"/>
      <c r="B67" s="216"/>
      <c r="C67" s="216"/>
      <c r="D67" s="216"/>
      <c r="E67" s="216"/>
      <c r="F67" s="216"/>
      <c r="G67" s="216"/>
      <c r="H67" s="216"/>
    </row>
    <row r="68" spans="1:8" x14ac:dyDescent="0.35">
      <c r="A68" s="216"/>
      <c r="B68" s="216"/>
      <c r="C68" s="216"/>
      <c r="D68" s="216"/>
      <c r="E68" s="216"/>
      <c r="F68" s="216"/>
      <c r="G68" s="216"/>
      <c r="H68" s="216"/>
    </row>
    <row r="70" spans="1:8" x14ac:dyDescent="0.35">
      <c r="E70" s="130"/>
    </row>
  </sheetData>
  <mergeCells count="9">
    <mergeCell ref="A64:B64"/>
    <mergeCell ref="A63:B63"/>
    <mergeCell ref="A66:C66"/>
    <mergeCell ref="B44:F44"/>
    <mergeCell ref="B3:F3"/>
    <mergeCell ref="B4:F4"/>
    <mergeCell ref="B23:F23"/>
    <mergeCell ref="B24:F24"/>
    <mergeCell ref="B43:F43"/>
  </mergeCells>
  <phoneticPr fontId="19"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D87"/>
  <sheetViews>
    <sheetView zoomScaleNormal="100" workbookViewId="0">
      <selection activeCell="C27" sqref="C27"/>
    </sheetView>
  </sheetViews>
  <sheetFormatPr defaultRowHeight="14.5" x14ac:dyDescent="0.35"/>
  <cols>
    <col min="1" max="1" width="53.453125" bestFit="1" customWidth="1"/>
    <col min="2" max="2" width="15.81640625" bestFit="1" customWidth="1"/>
    <col min="3" max="4" width="14.81640625" customWidth="1"/>
  </cols>
  <sheetData>
    <row r="1" spans="1:4" ht="21" x14ac:dyDescent="0.5">
      <c r="A1" s="35" t="s">
        <v>87</v>
      </c>
    </row>
    <row r="2" spans="1:4" ht="19" thickBot="1" x14ac:dyDescent="0.5">
      <c r="A2" s="34"/>
    </row>
    <row r="3" spans="1:4" s="2" customFormat="1" x14ac:dyDescent="0.35">
      <c r="A3" s="12" t="s">
        <v>0</v>
      </c>
      <c r="B3" s="107" t="s">
        <v>83</v>
      </c>
      <c r="C3" s="1"/>
      <c r="D3" s="1"/>
    </row>
    <row r="4" spans="1:4" s="2" customFormat="1" ht="15" thickBot="1" x14ac:dyDescent="0.4">
      <c r="A4" s="13" t="s">
        <v>1</v>
      </c>
      <c r="B4" s="108" t="s">
        <v>82</v>
      </c>
      <c r="C4" s="1"/>
      <c r="D4" s="1"/>
    </row>
    <row r="5" spans="1:4" s="2" customFormat="1" ht="29" x14ac:dyDescent="0.35">
      <c r="A5" s="14" t="s">
        <v>30</v>
      </c>
      <c r="B5" s="15"/>
      <c r="C5" s="15" t="s">
        <v>3</v>
      </c>
      <c r="D5" s="15" t="s">
        <v>134</v>
      </c>
    </row>
    <row r="6" spans="1:4" s="2" customFormat="1" x14ac:dyDescent="0.35">
      <c r="A6" s="17"/>
      <c r="B6" s="18"/>
      <c r="C6" s="113" t="s">
        <v>10</v>
      </c>
      <c r="D6" s="113" t="s">
        <v>11</v>
      </c>
    </row>
    <row r="7" spans="1:4" s="2" customFormat="1" x14ac:dyDescent="0.35">
      <c r="A7" s="19" t="s">
        <v>31</v>
      </c>
      <c r="B7" s="20"/>
      <c r="C7" s="22"/>
      <c r="D7" s="21"/>
    </row>
    <row r="8" spans="1:4" s="2" customFormat="1" x14ac:dyDescent="0.35">
      <c r="A8" s="23" t="s">
        <v>32</v>
      </c>
      <c r="B8" s="8" t="s">
        <v>10</v>
      </c>
      <c r="C8" s="104"/>
      <c r="D8" s="105"/>
    </row>
    <row r="9" spans="1:4" s="2" customFormat="1" x14ac:dyDescent="0.35">
      <c r="A9" s="23" t="s">
        <v>33</v>
      </c>
      <c r="B9" s="8" t="s">
        <v>11</v>
      </c>
      <c r="C9" s="104"/>
      <c r="D9" s="105"/>
    </row>
    <row r="10" spans="1:4" s="2" customFormat="1" x14ac:dyDescent="0.35">
      <c r="A10" s="23" t="s">
        <v>34</v>
      </c>
      <c r="B10" s="8" t="s">
        <v>12</v>
      </c>
      <c r="C10" s="104"/>
      <c r="D10" s="105"/>
    </row>
    <row r="11" spans="1:4" s="2" customFormat="1" x14ac:dyDescent="0.35">
      <c r="A11" s="23" t="s">
        <v>35</v>
      </c>
      <c r="B11" s="8" t="s">
        <v>13</v>
      </c>
      <c r="C11" s="104"/>
      <c r="D11" s="105"/>
    </row>
    <row r="12" spans="1:4" s="2" customFormat="1" x14ac:dyDescent="0.35">
      <c r="A12" s="24" t="s">
        <v>36</v>
      </c>
      <c r="B12" s="8" t="s">
        <v>14</v>
      </c>
      <c r="C12" s="104">
        <f>'Trial Balance'!B11*(Allocation!B19-Allocation!B18)</f>
        <v>22935.400516795864</v>
      </c>
      <c r="D12" s="105"/>
    </row>
    <row r="13" spans="1:4" s="2" customFormat="1" x14ac:dyDescent="0.35">
      <c r="A13" s="24" t="s">
        <v>37</v>
      </c>
      <c r="B13" s="8" t="s">
        <v>15</v>
      </c>
      <c r="C13" s="104"/>
      <c r="D13" s="105"/>
    </row>
    <row r="14" spans="1:4" s="2" customFormat="1" x14ac:dyDescent="0.35">
      <c r="A14" s="24" t="s">
        <v>38</v>
      </c>
      <c r="B14" s="8" t="s">
        <v>16</v>
      </c>
      <c r="C14" s="104"/>
      <c r="D14" s="105"/>
    </row>
    <row r="15" spans="1:4" s="2" customFormat="1" x14ac:dyDescent="0.35">
      <c r="A15" s="24" t="s">
        <v>39</v>
      </c>
      <c r="B15" s="8" t="s">
        <v>17</v>
      </c>
      <c r="C15" s="104"/>
      <c r="D15" s="105"/>
    </row>
    <row r="16" spans="1:4" s="2" customFormat="1" x14ac:dyDescent="0.35">
      <c r="A16" s="24" t="s">
        <v>40</v>
      </c>
      <c r="B16" s="8" t="s">
        <v>18</v>
      </c>
      <c r="C16" s="104">
        <f>'Trial Balance'!B12*(Allocation!B19-Allocation!B18)</f>
        <v>5733.850129198966</v>
      </c>
      <c r="D16" s="105"/>
    </row>
    <row r="17" spans="1:4" s="2" customFormat="1" x14ac:dyDescent="0.35">
      <c r="A17" s="24" t="s">
        <v>41</v>
      </c>
      <c r="B17" s="8" t="s">
        <v>19</v>
      </c>
      <c r="C17" s="104"/>
      <c r="D17" s="105"/>
    </row>
    <row r="18" spans="1:4" s="2" customFormat="1" x14ac:dyDescent="0.35">
      <c r="A18" s="24" t="s">
        <v>42</v>
      </c>
      <c r="B18" s="8" t="s">
        <v>43</v>
      </c>
      <c r="C18" s="104"/>
      <c r="D18" s="105"/>
    </row>
    <row r="19" spans="1:4" s="2" customFormat="1" x14ac:dyDescent="0.35">
      <c r="A19" s="23" t="s">
        <v>7</v>
      </c>
      <c r="B19" s="8" t="s">
        <v>44</v>
      </c>
      <c r="C19" s="104">
        <f>'Trial Balance'!B15*(Allocation!B19-Allocation!B18)</f>
        <v>5733.850129198966</v>
      </c>
      <c r="D19" s="105"/>
    </row>
    <row r="20" spans="1:4" s="2" customFormat="1" x14ac:dyDescent="0.35">
      <c r="A20" s="23" t="s">
        <v>45</v>
      </c>
      <c r="B20" s="8" t="s">
        <v>46</v>
      </c>
      <c r="C20" s="104">
        <f>'Trial Balance'!B13*(Allocation!B19-Allocation!B18)</f>
        <v>14334.625322997415</v>
      </c>
      <c r="D20" s="105"/>
    </row>
    <row r="21" spans="1:4" s="2" customFormat="1" x14ac:dyDescent="0.35">
      <c r="A21" s="23" t="s">
        <v>135</v>
      </c>
      <c r="B21" s="8" t="s">
        <v>48</v>
      </c>
      <c r="C21" s="104">
        <f>'Trial Balance'!B9*(Allocation!B19-Allocation!B18)</f>
        <v>28669.250645994831</v>
      </c>
      <c r="D21" s="105"/>
    </row>
    <row r="22" spans="1:4" s="2" customFormat="1" x14ac:dyDescent="0.35">
      <c r="A22" s="23" t="s">
        <v>49</v>
      </c>
      <c r="B22" s="8" t="s">
        <v>50</v>
      </c>
      <c r="C22" s="104"/>
      <c r="D22" s="105"/>
    </row>
    <row r="23" spans="1:4" s="2" customFormat="1" x14ac:dyDescent="0.35">
      <c r="A23" s="23" t="s">
        <v>51</v>
      </c>
      <c r="B23" s="8" t="s">
        <v>52</v>
      </c>
      <c r="C23" s="104">
        <f>('Trial Balance'!C29+'Trial Balance'!C36)*(Allocation!B19-Allocation!B18)</f>
        <v>53754.844961240306</v>
      </c>
      <c r="D23" s="105"/>
    </row>
    <row r="24" spans="1:4" s="2" customFormat="1" x14ac:dyDescent="0.35">
      <c r="A24" s="23" t="s">
        <v>53</v>
      </c>
      <c r="B24" s="8" t="s">
        <v>54</v>
      </c>
      <c r="C24" s="104"/>
      <c r="D24" s="105"/>
    </row>
    <row r="25" spans="1:4" s="2" customFormat="1" x14ac:dyDescent="0.35">
      <c r="A25" s="23" t="s">
        <v>136</v>
      </c>
      <c r="B25" s="8" t="s">
        <v>56</v>
      </c>
      <c r="C25" s="104"/>
      <c r="D25" s="104"/>
    </row>
    <row r="26" spans="1:4" s="2" customFormat="1" x14ac:dyDescent="0.35">
      <c r="A26" s="23" t="s">
        <v>55</v>
      </c>
      <c r="B26" s="8" t="s">
        <v>58</v>
      </c>
      <c r="C26" s="104"/>
      <c r="D26" s="104"/>
    </row>
    <row r="27" spans="1:4" s="2" customFormat="1" ht="15" thickBot="1" x14ac:dyDescent="0.4">
      <c r="A27" s="25" t="s">
        <v>57</v>
      </c>
      <c r="B27" s="8" t="s">
        <v>75</v>
      </c>
      <c r="C27" s="66">
        <f t="shared" ref="C27:D27" si="0">SUM(C8:C26)</f>
        <v>131161.82170542635</v>
      </c>
      <c r="D27" s="66">
        <f t="shared" si="0"/>
        <v>0</v>
      </c>
    </row>
    <row r="28" spans="1:4" s="2" customFormat="1" x14ac:dyDescent="0.35">
      <c r="B28" s="11"/>
    </row>
    <row r="29" spans="1:4" s="2" customFormat="1" ht="15" thickBot="1" x14ac:dyDescent="0.4">
      <c r="B29" s="11"/>
    </row>
    <row r="30" spans="1:4" s="2" customFormat="1" x14ac:dyDescent="0.35">
      <c r="A30" s="12" t="s">
        <v>0</v>
      </c>
      <c r="B30" s="107" t="s">
        <v>83</v>
      </c>
      <c r="C30" s="1"/>
      <c r="D30" s="1"/>
    </row>
    <row r="31" spans="1:4" s="2" customFormat="1" ht="15" thickBot="1" x14ac:dyDescent="0.4">
      <c r="A31" s="13" t="s">
        <v>1</v>
      </c>
      <c r="B31" s="108" t="s">
        <v>84</v>
      </c>
      <c r="C31" s="1"/>
      <c r="D31" s="1"/>
    </row>
    <row r="32" spans="1:4" s="2" customFormat="1" ht="29" x14ac:dyDescent="0.35">
      <c r="A32" s="14" t="s">
        <v>30</v>
      </c>
      <c r="B32" s="15"/>
      <c r="C32" s="15" t="s">
        <v>3</v>
      </c>
      <c r="D32" s="15" t="s">
        <v>134</v>
      </c>
    </row>
    <row r="33" spans="1:4" s="2" customFormat="1" x14ac:dyDescent="0.35">
      <c r="A33" s="17"/>
      <c r="B33" s="18"/>
      <c r="C33" s="113" t="s">
        <v>10</v>
      </c>
      <c r="D33" s="113" t="s">
        <v>11</v>
      </c>
    </row>
    <row r="34" spans="1:4" s="2" customFormat="1" x14ac:dyDescent="0.35">
      <c r="A34" s="19" t="s">
        <v>31</v>
      </c>
      <c r="B34" s="20"/>
      <c r="C34" s="22"/>
      <c r="D34" s="21"/>
    </row>
    <row r="35" spans="1:4" s="2" customFormat="1" x14ac:dyDescent="0.35">
      <c r="A35" s="23" t="s">
        <v>32</v>
      </c>
      <c r="B35" s="8" t="s">
        <v>10</v>
      </c>
      <c r="C35" s="104"/>
      <c r="D35" s="105"/>
    </row>
    <row r="36" spans="1:4" s="2" customFormat="1" x14ac:dyDescent="0.35">
      <c r="A36" s="23" t="s">
        <v>33</v>
      </c>
      <c r="B36" s="8" t="s">
        <v>11</v>
      </c>
      <c r="C36" s="104"/>
      <c r="D36" s="105"/>
    </row>
    <row r="37" spans="1:4" s="2" customFormat="1" x14ac:dyDescent="0.35">
      <c r="A37" s="23" t="s">
        <v>34</v>
      </c>
      <c r="B37" s="8" t="s">
        <v>12</v>
      </c>
      <c r="C37" s="104"/>
      <c r="D37" s="105"/>
    </row>
    <row r="38" spans="1:4" s="2" customFormat="1" x14ac:dyDescent="0.35">
      <c r="A38" s="23" t="s">
        <v>35</v>
      </c>
      <c r="B38" s="8" t="s">
        <v>13</v>
      </c>
      <c r="C38" s="104"/>
      <c r="D38" s="105"/>
    </row>
    <row r="39" spans="1:4" s="2" customFormat="1" x14ac:dyDescent="0.35">
      <c r="A39" s="24" t="s">
        <v>36</v>
      </c>
      <c r="B39" s="8" t="s">
        <v>14</v>
      </c>
      <c r="C39" s="104">
        <f>'Trial Balance'!B11*(Allocation!C19-Allocation!C18)</f>
        <v>7514.2118863049091</v>
      </c>
      <c r="D39" s="105"/>
    </row>
    <row r="40" spans="1:4" s="2" customFormat="1" x14ac:dyDescent="0.35">
      <c r="A40" s="24" t="s">
        <v>37</v>
      </c>
      <c r="B40" s="8" t="s">
        <v>15</v>
      </c>
      <c r="C40" s="104"/>
      <c r="D40" s="105"/>
    </row>
    <row r="41" spans="1:4" s="2" customFormat="1" x14ac:dyDescent="0.35">
      <c r="A41" s="24" t="s">
        <v>38</v>
      </c>
      <c r="B41" s="8" t="s">
        <v>16</v>
      </c>
      <c r="C41" s="104"/>
      <c r="D41" s="105"/>
    </row>
    <row r="42" spans="1:4" s="2" customFormat="1" x14ac:dyDescent="0.35">
      <c r="A42" s="24" t="s">
        <v>39</v>
      </c>
      <c r="B42" s="8" t="s">
        <v>17</v>
      </c>
      <c r="C42" s="104"/>
      <c r="D42" s="105"/>
    </row>
    <row r="43" spans="1:4" s="2" customFormat="1" x14ac:dyDescent="0.35">
      <c r="A43" s="24" t="s">
        <v>40</v>
      </c>
      <c r="B43" s="8" t="s">
        <v>18</v>
      </c>
      <c r="C43" s="104">
        <f>'Trial Balance'!B12*(Allocation!C19-Allocation!C18)</f>
        <v>1878.5529715762273</v>
      </c>
      <c r="D43" s="105"/>
    </row>
    <row r="44" spans="1:4" s="2" customFormat="1" x14ac:dyDescent="0.35">
      <c r="A44" s="24" t="s">
        <v>41</v>
      </c>
      <c r="B44" s="8" t="s">
        <v>19</v>
      </c>
      <c r="C44" s="104"/>
      <c r="D44" s="105"/>
    </row>
    <row r="45" spans="1:4" s="2" customFormat="1" x14ac:dyDescent="0.35">
      <c r="A45" s="24" t="s">
        <v>42</v>
      </c>
      <c r="B45" s="8" t="s">
        <v>43</v>
      </c>
      <c r="C45" s="104"/>
      <c r="D45" s="105"/>
    </row>
    <row r="46" spans="1:4" s="2" customFormat="1" x14ac:dyDescent="0.35">
      <c r="A46" s="23" t="s">
        <v>7</v>
      </c>
      <c r="B46" s="8" t="s">
        <v>44</v>
      </c>
      <c r="C46" s="104">
        <f>'Trial Balance'!B15*(Allocation!C19-Allocation!C18)</f>
        <v>1878.5529715762273</v>
      </c>
      <c r="D46" s="105"/>
    </row>
    <row r="47" spans="1:4" s="2" customFormat="1" x14ac:dyDescent="0.35">
      <c r="A47" s="23" t="s">
        <v>45</v>
      </c>
      <c r="B47" s="8" t="s">
        <v>46</v>
      </c>
      <c r="C47" s="104">
        <f>'Trial Balance'!B13*(Allocation!C19-Allocation!C18)</f>
        <v>4696.3824289405684</v>
      </c>
      <c r="D47" s="105"/>
    </row>
    <row r="48" spans="1:4" s="2" customFormat="1" x14ac:dyDescent="0.35">
      <c r="A48" s="23" t="s">
        <v>47</v>
      </c>
      <c r="B48" s="8" t="s">
        <v>48</v>
      </c>
      <c r="C48" s="104">
        <f>'Trial Balance'!B9*(Allocation!C19-Allocation!C18)</f>
        <v>9392.7648578811368</v>
      </c>
      <c r="D48" s="105"/>
    </row>
    <row r="49" spans="1:4" s="2" customFormat="1" x14ac:dyDescent="0.35">
      <c r="A49" s="23" t="s">
        <v>49</v>
      </c>
      <c r="B49" s="8" t="s">
        <v>50</v>
      </c>
      <c r="C49" s="104"/>
      <c r="D49" s="105"/>
    </row>
    <row r="50" spans="1:4" s="2" customFormat="1" x14ac:dyDescent="0.35">
      <c r="A50" s="23" t="s">
        <v>51</v>
      </c>
      <c r="B50" s="8" t="s">
        <v>52</v>
      </c>
      <c r="C50" s="104">
        <f>('Trial Balance'!C29+'Trial Balance'!C36)*(Allocation!C19-Allocation!C18)</f>
        <v>17611.43410852713</v>
      </c>
      <c r="D50" s="105"/>
    </row>
    <row r="51" spans="1:4" s="2" customFormat="1" x14ac:dyDescent="0.35">
      <c r="A51" s="23" t="s">
        <v>53</v>
      </c>
      <c r="B51" s="8" t="s">
        <v>54</v>
      </c>
      <c r="C51" s="104"/>
      <c r="D51" s="105"/>
    </row>
    <row r="52" spans="1:4" s="2" customFormat="1" x14ac:dyDescent="0.35">
      <c r="A52" s="23" t="s">
        <v>136</v>
      </c>
      <c r="B52" s="8" t="s">
        <v>56</v>
      </c>
      <c r="C52" s="104"/>
      <c r="D52" s="104"/>
    </row>
    <row r="53" spans="1:4" s="2" customFormat="1" x14ac:dyDescent="0.35">
      <c r="A53" s="23" t="s">
        <v>55</v>
      </c>
      <c r="B53" s="8" t="s">
        <v>58</v>
      </c>
      <c r="C53" s="104"/>
      <c r="D53" s="104"/>
    </row>
    <row r="54" spans="1:4" s="2" customFormat="1" ht="15" thickBot="1" x14ac:dyDescent="0.4">
      <c r="A54" s="25" t="s">
        <v>57</v>
      </c>
      <c r="B54" s="8" t="s">
        <v>75</v>
      </c>
      <c r="C54" s="66">
        <f t="shared" ref="C54:D54" si="1">SUM(C35:C53)</f>
        <v>42971.899224806199</v>
      </c>
      <c r="D54" s="66">
        <f t="shared" si="1"/>
        <v>0</v>
      </c>
    </row>
    <row r="55" spans="1:4" s="2" customFormat="1" x14ac:dyDescent="0.35">
      <c r="B55" s="11"/>
    </row>
    <row r="56" spans="1:4" s="2" customFormat="1" ht="15" thickBot="1" x14ac:dyDescent="0.4">
      <c r="B56" s="11"/>
    </row>
    <row r="57" spans="1:4" s="2" customFormat="1" x14ac:dyDescent="0.35">
      <c r="A57" s="12" t="s">
        <v>0</v>
      </c>
      <c r="B57" s="107" t="s">
        <v>83</v>
      </c>
      <c r="C57" s="1"/>
      <c r="D57" s="1"/>
    </row>
    <row r="58" spans="1:4" s="2" customFormat="1" ht="15" thickBot="1" x14ac:dyDescent="0.4">
      <c r="A58" s="13" t="s">
        <v>1</v>
      </c>
      <c r="B58" s="108" t="s">
        <v>85</v>
      </c>
      <c r="C58" s="1"/>
      <c r="D58" s="1"/>
    </row>
    <row r="59" spans="1:4" s="2" customFormat="1" ht="29" x14ac:dyDescent="0.35">
      <c r="A59" s="14" t="s">
        <v>30</v>
      </c>
      <c r="B59" s="15"/>
      <c r="C59" s="15" t="s">
        <v>3</v>
      </c>
      <c r="D59" s="15" t="s">
        <v>134</v>
      </c>
    </row>
    <row r="60" spans="1:4" s="2" customFormat="1" x14ac:dyDescent="0.35">
      <c r="A60" s="17"/>
      <c r="B60" s="18"/>
      <c r="C60" s="113" t="s">
        <v>10</v>
      </c>
      <c r="D60" s="113" t="s">
        <v>11</v>
      </c>
    </row>
    <row r="61" spans="1:4" s="2" customFormat="1" x14ac:dyDescent="0.35">
      <c r="A61" s="19" t="s">
        <v>31</v>
      </c>
      <c r="B61" s="20"/>
      <c r="C61" s="22"/>
      <c r="D61" s="21"/>
    </row>
    <row r="62" spans="1:4" s="2" customFormat="1" x14ac:dyDescent="0.35">
      <c r="A62" s="23" t="s">
        <v>32</v>
      </c>
      <c r="B62" s="8" t="s">
        <v>10</v>
      </c>
      <c r="C62" s="104"/>
      <c r="D62" s="105"/>
    </row>
    <row r="63" spans="1:4" s="2" customFormat="1" x14ac:dyDescent="0.35">
      <c r="A63" s="23" t="s">
        <v>33</v>
      </c>
      <c r="B63" s="8" t="s">
        <v>11</v>
      </c>
      <c r="C63" s="104"/>
      <c r="D63" s="105"/>
    </row>
    <row r="64" spans="1:4" s="2" customFormat="1" x14ac:dyDescent="0.35">
      <c r="A64" s="23" t="s">
        <v>34</v>
      </c>
      <c r="B64" s="8" t="s">
        <v>12</v>
      </c>
      <c r="C64" s="104"/>
      <c r="D64" s="105"/>
    </row>
    <row r="65" spans="1:4" s="2" customFormat="1" x14ac:dyDescent="0.35">
      <c r="A65" s="23" t="s">
        <v>35</v>
      </c>
      <c r="B65" s="8" t="s">
        <v>13</v>
      </c>
      <c r="C65" s="104"/>
      <c r="D65" s="105"/>
    </row>
    <row r="66" spans="1:4" s="2" customFormat="1" x14ac:dyDescent="0.35">
      <c r="A66" s="24" t="s">
        <v>36</v>
      </c>
      <c r="B66" s="8" t="s">
        <v>14</v>
      </c>
      <c r="C66" s="104">
        <f>'Trial Balance'!B11*Allocation!D19</f>
        <v>6759.6899224806193</v>
      </c>
      <c r="D66" s="105"/>
    </row>
    <row r="67" spans="1:4" s="2" customFormat="1" x14ac:dyDescent="0.35">
      <c r="A67" s="24" t="s">
        <v>37</v>
      </c>
      <c r="B67" s="8" t="s">
        <v>15</v>
      </c>
      <c r="C67" s="104"/>
      <c r="D67" s="105"/>
    </row>
    <row r="68" spans="1:4" s="2" customFormat="1" x14ac:dyDescent="0.35">
      <c r="A68" s="24" t="s">
        <v>38</v>
      </c>
      <c r="B68" s="8" t="s">
        <v>16</v>
      </c>
      <c r="C68" s="104"/>
      <c r="D68" s="105"/>
    </row>
    <row r="69" spans="1:4" s="2" customFormat="1" x14ac:dyDescent="0.35">
      <c r="A69" s="24" t="s">
        <v>39</v>
      </c>
      <c r="B69" s="8" t="s">
        <v>17</v>
      </c>
      <c r="C69" s="104"/>
      <c r="D69" s="105"/>
    </row>
    <row r="70" spans="1:4" s="2" customFormat="1" x14ac:dyDescent="0.35">
      <c r="A70" s="24" t="s">
        <v>40</v>
      </c>
      <c r="B70" s="8" t="s">
        <v>18</v>
      </c>
      <c r="C70" s="104">
        <f>'Trial Balance'!B12*Allocation!D19</f>
        <v>1689.9224806201548</v>
      </c>
      <c r="D70" s="105"/>
    </row>
    <row r="71" spans="1:4" s="2" customFormat="1" x14ac:dyDescent="0.35">
      <c r="A71" s="24" t="s">
        <v>41</v>
      </c>
      <c r="B71" s="8" t="s">
        <v>19</v>
      </c>
      <c r="C71" s="104"/>
      <c r="D71" s="105"/>
    </row>
    <row r="72" spans="1:4" s="2" customFormat="1" x14ac:dyDescent="0.35">
      <c r="A72" s="24" t="s">
        <v>42</v>
      </c>
      <c r="B72" s="8" t="s">
        <v>43</v>
      </c>
      <c r="C72" s="104"/>
      <c r="D72" s="105"/>
    </row>
    <row r="73" spans="1:4" s="2" customFormat="1" x14ac:dyDescent="0.35">
      <c r="A73" s="23" t="s">
        <v>7</v>
      </c>
      <c r="B73" s="8" t="s">
        <v>44</v>
      </c>
      <c r="C73" s="104">
        <f>'Trial Balance'!B15*Allocation!D19</f>
        <v>1689.9224806201548</v>
      </c>
      <c r="D73" s="105"/>
    </row>
    <row r="74" spans="1:4" s="2" customFormat="1" x14ac:dyDescent="0.35">
      <c r="A74" s="23" t="s">
        <v>45</v>
      </c>
      <c r="B74" s="8" t="s">
        <v>46</v>
      </c>
      <c r="C74" s="104">
        <f>'Trial Balance'!B13*Allocation!D19</f>
        <v>4224.8062015503874</v>
      </c>
      <c r="D74" s="105"/>
    </row>
    <row r="75" spans="1:4" s="2" customFormat="1" x14ac:dyDescent="0.35">
      <c r="A75" s="23" t="s">
        <v>47</v>
      </c>
      <c r="B75" s="8" t="s">
        <v>48</v>
      </c>
      <c r="C75" s="104">
        <f>'Trial Balance'!B9*Allocation!D19</f>
        <v>8449.6124031007748</v>
      </c>
      <c r="D75" s="105"/>
    </row>
    <row r="76" spans="1:4" s="2" customFormat="1" x14ac:dyDescent="0.35">
      <c r="A76" s="23" t="s">
        <v>49</v>
      </c>
      <c r="B76" s="8" t="s">
        <v>50</v>
      </c>
      <c r="C76" s="104"/>
      <c r="D76" s="105"/>
    </row>
    <row r="77" spans="1:4" s="2" customFormat="1" x14ac:dyDescent="0.35">
      <c r="A77" s="23" t="s">
        <v>51</v>
      </c>
      <c r="B77" s="8" t="s">
        <v>52</v>
      </c>
      <c r="C77" s="104">
        <f>('Trial Balance'!C29+'Trial Balance'!C36)*Allocation!D19</f>
        <v>15843.023255813952</v>
      </c>
      <c r="D77" s="105"/>
    </row>
    <row r="78" spans="1:4" s="2" customFormat="1" x14ac:dyDescent="0.35">
      <c r="A78" s="23" t="s">
        <v>53</v>
      </c>
      <c r="B78" s="8" t="s">
        <v>54</v>
      </c>
      <c r="C78" s="104"/>
      <c r="D78" s="105"/>
    </row>
    <row r="79" spans="1:4" s="2" customFormat="1" x14ac:dyDescent="0.35">
      <c r="A79" s="23" t="s">
        <v>136</v>
      </c>
      <c r="B79" s="8" t="s">
        <v>56</v>
      </c>
      <c r="C79" s="104"/>
      <c r="D79" s="104"/>
    </row>
    <row r="80" spans="1:4" s="2" customFormat="1" x14ac:dyDescent="0.35">
      <c r="A80" s="23" t="s">
        <v>55</v>
      </c>
      <c r="B80" s="8" t="s">
        <v>58</v>
      </c>
      <c r="C80" s="104"/>
      <c r="D80" s="104"/>
    </row>
    <row r="81" spans="1:4" s="2" customFormat="1" ht="15" thickBot="1" x14ac:dyDescent="0.4">
      <c r="A81" s="25" t="s">
        <v>57</v>
      </c>
      <c r="B81" s="8" t="s">
        <v>75</v>
      </c>
      <c r="C81" s="66">
        <f t="shared" ref="C81:D81" si="2">SUM(C62:C80)</f>
        <v>38656.976744186046</v>
      </c>
      <c r="D81" s="66">
        <f t="shared" si="2"/>
        <v>0</v>
      </c>
    </row>
    <row r="84" spans="1:4" x14ac:dyDescent="0.35">
      <c r="A84" s="218" t="s">
        <v>113</v>
      </c>
      <c r="B84" s="219"/>
      <c r="C84" s="115">
        <f t="shared" ref="C84" si="3">C81+C54+C27</f>
        <v>212790.6976744186</v>
      </c>
    </row>
    <row r="85" spans="1:4" x14ac:dyDescent="0.35">
      <c r="A85" s="218" t="s">
        <v>117</v>
      </c>
      <c r="B85" s="219"/>
      <c r="C85" s="70">
        <f>C84-'Schedule 3b'!G63</f>
        <v>0</v>
      </c>
    </row>
    <row r="87" spans="1:4" x14ac:dyDescent="0.35">
      <c r="A87" s="220" t="s">
        <v>170</v>
      </c>
      <c r="B87" s="220"/>
    </row>
  </sheetData>
  <mergeCells count="3">
    <mergeCell ref="A84:B84"/>
    <mergeCell ref="A85:B85"/>
    <mergeCell ref="A87:B87"/>
  </mergeCells>
  <phoneticPr fontId="1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AL66"/>
  <sheetViews>
    <sheetView zoomScaleNormal="100" workbookViewId="0">
      <selection activeCell="C6" sqref="C6:H6"/>
    </sheetView>
  </sheetViews>
  <sheetFormatPr defaultColWidth="9.1796875" defaultRowHeight="14.5" x14ac:dyDescent="0.35"/>
  <cols>
    <col min="1" max="1" width="37.453125" style="138" bestFit="1" customWidth="1"/>
    <col min="2" max="2" width="4" style="138" bestFit="1" customWidth="1"/>
    <col min="3" max="14" width="7.7265625" style="138" customWidth="1"/>
    <col min="15" max="18" width="7.7265625" style="139" customWidth="1"/>
    <col min="19" max="19" width="7.1796875" style="139" customWidth="1"/>
    <col min="20" max="20" width="7.7265625" style="139" customWidth="1"/>
    <col min="21" max="21" width="8.26953125" style="138" bestFit="1" customWidth="1"/>
    <col min="22" max="22" width="10.81640625" style="138" bestFit="1" customWidth="1"/>
    <col min="23" max="23" width="13.7265625" style="138" bestFit="1" customWidth="1"/>
    <col min="24" max="24" width="8.26953125" style="138" bestFit="1" customWidth="1"/>
    <col min="25" max="25" width="10.81640625" style="138" bestFit="1" customWidth="1"/>
    <col min="26" max="26" width="13.7265625" style="138" bestFit="1" customWidth="1"/>
    <col min="27" max="27" width="8.26953125" style="138" bestFit="1" customWidth="1"/>
    <col min="28" max="28" width="10.81640625" style="138" bestFit="1" customWidth="1"/>
    <col min="29" max="29" width="13.7265625" style="138" bestFit="1" customWidth="1"/>
    <col min="30" max="30" width="8.26953125" style="138" bestFit="1" customWidth="1"/>
    <col min="31" max="31" width="10.81640625" style="138" bestFit="1" customWidth="1"/>
    <col min="32" max="32" width="13.7265625" style="138" bestFit="1" customWidth="1"/>
    <col min="33" max="33" width="12.453125" style="138" bestFit="1" customWidth="1"/>
    <col min="34" max="34" width="15.54296875" style="138" bestFit="1" customWidth="1"/>
    <col min="35" max="35" width="13.7265625" style="138" bestFit="1" customWidth="1"/>
    <col min="36" max="36" width="9.1796875" style="138"/>
    <col min="37" max="37" width="23.54296875" style="138" bestFit="1" customWidth="1"/>
    <col min="38" max="38" width="21.453125" style="138" bestFit="1" customWidth="1"/>
    <col min="39" max="16384" width="9.1796875" style="138"/>
  </cols>
  <sheetData>
    <row r="1" spans="1:38" x14ac:dyDescent="0.35">
      <c r="A1" s="137" t="s">
        <v>88</v>
      </c>
    </row>
    <row r="2" spans="1:38" ht="15" thickBot="1" x14ac:dyDescent="0.4"/>
    <row r="3" spans="1:38" s="141" customFormat="1" x14ac:dyDescent="0.35">
      <c r="A3" s="12" t="s">
        <v>0</v>
      </c>
      <c r="B3" s="258" t="s">
        <v>83</v>
      </c>
      <c r="C3" s="258"/>
      <c r="D3" s="258"/>
      <c r="E3" s="258"/>
      <c r="F3" s="258"/>
      <c r="G3" s="258"/>
      <c r="H3" s="259"/>
      <c r="I3" s="140"/>
      <c r="J3" s="140"/>
      <c r="O3" s="142"/>
      <c r="P3" s="142"/>
      <c r="Q3" s="142"/>
      <c r="R3" s="142"/>
      <c r="S3" s="142"/>
      <c r="T3" s="142"/>
      <c r="AK3" s="143"/>
    </row>
    <row r="4" spans="1:38" s="141" customFormat="1" ht="15" thickBot="1" x14ac:dyDescent="0.4">
      <c r="A4" s="33" t="s">
        <v>1</v>
      </c>
      <c r="B4" s="260" t="s">
        <v>82</v>
      </c>
      <c r="C4" s="260"/>
      <c r="D4" s="260"/>
      <c r="E4" s="260"/>
      <c r="F4" s="260"/>
      <c r="G4" s="260"/>
      <c r="H4" s="261"/>
      <c r="I4" s="140"/>
      <c r="J4" s="140"/>
      <c r="O4" s="142"/>
      <c r="P4" s="142"/>
      <c r="Q4" s="142"/>
      <c r="R4" s="142"/>
      <c r="S4" s="142"/>
      <c r="T4" s="142"/>
    </row>
    <row r="5" spans="1:38" s="26" customFormat="1" x14ac:dyDescent="0.35">
      <c r="A5" s="262" t="s">
        <v>59</v>
      </c>
      <c r="B5" s="265"/>
      <c r="C5" s="241" t="s">
        <v>60</v>
      </c>
      <c r="D5" s="242"/>
      <c r="E5" s="242"/>
      <c r="F5" s="242"/>
      <c r="G5" s="242"/>
      <c r="H5" s="242"/>
      <c r="I5" s="242"/>
      <c r="J5" s="242"/>
      <c r="K5" s="242"/>
      <c r="L5" s="242"/>
      <c r="M5" s="242"/>
      <c r="N5" s="242"/>
      <c r="O5" s="242"/>
      <c r="P5" s="242"/>
      <c r="Q5" s="242"/>
      <c r="R5" s="242"/>
      <c r="S5" s="242"/>
      <c r="T5" s="251"/>
      <c r="U5" s="241" t="s">
        <v>61</v>
      </c>
      <c r="V5" s="242"/>
      <c r="W5" s="251"/>
      <c r="X5" s="241" t="s">
        <v>62</v>
      </c>
      <c r="Y5" s="242"/>
      <c r="Z5" s="251"/>
      <c r="AA5" s="241" t="s">
        <v>63</v>
      </c>
      <c r="AB5" s="242"/>
      <c r="AC5" s="251"/>
      <c r="AD5" s="241" t="s">
        <v>64</v>
      </c>
      <c r="AE5" s="242"/>
      <c r="AF5" s="251"/>
      <c r="AG5" s="241" t="s">
        <v>65</v>
      </c>
      <c r="AH5" s="242"/>
      <c r="AI5" s="273"/>
      <c r="AK5" s="241" t="s">
        <v>102</v>
      </c>
      <c r="AL5" s="242"/>
    </row>
    <row r="6" spans="1:38" s="26" customFormat="1" ht="58.5" customHeight="1" x14ac:dyDescent="0.35">
      <c r="A6" s="263"/>
      <c r="B6" s="266"/>
      <c r="C6" s="270" t="s">
        <v>66</v>
      </c>
      <c r="D6" s="271"/>
      <c r="E6" s="271"/>
      <c r="F6" s="271"/>
      <c r="G6" s="271"/>
      <c r="H6" s="271"/>
      <c r="I6" s="270" t="s">
        <v>67</v>
      </c>
      <c r="J6" s="271"/>
      <c r="K6" s="271"/>
      <c r="L6" s="271"/>
      <c r="M6" s="271"/>
      <c r="N6" s="271"/>
      <c r="O6" s="272" t="s">
        <v>68</v>
      </c>
      <c r="P6" s="272"/>
      <c r="Q6" s="272"/>
      <c r="R6" s="272"/>
      <c r="S6" s="272"/>
      <c r="T6" s="272"/>
      <c r="U6" s="274" t="s">
        <v>69</v>
      </c>
      <c r="V6" s="274" t="s">
        <v>70</v>
      </c>
      <c r="W6" s="274" t="s">
        <v>71</v>
      </c>
      <c r="X6" s="274" t="s">
        <v>69</v>
      </c>
      <c r="Y6" s="274" t="s">
        <v>70</v>
      </c>
      <c r="Z6" s="274" t="s">
        <v>71</v>
      </c>
      <c r="AA6" s="274" t="s">
        <v>69</v>
      </c>
      <c r="AB6" s="274" t="s">
        <v>70</v>
      </c>
      <c r="AC6" s="274" t="s">
        <v>71</v>
      </c>
      <c r="AD6" s="274" t="s">
        <v>69</v>
      </c>
      <c r="AE6" s="274" t="s">
        <v>70</v>
      </c>
      <c r="AF6" s="274" t="s">
        <v>71</v>
      </c>
      <c r="AG6" s="274" t="s">
        <v>72</v>
      </c>
      <c r="AH6" s="274" t="s">
        <v>73</v>
      </c>
      <c r="AI6" s="239" t="s">
        <v>74</v>
      </c>
      <c r="AK6" s="239" t="s">
        <v>142</v>
      </c>
      <c r="AL6" s="239" t="s">
        <v>138</v>
      </c>
    </row>
    <row r="7" spans="1:38" s="26" customFormat="1" ht="66.75" customHeight="1" x14ac:dyDescent="0.35">
      <c r="A7" s="264"/>
      <c r="B7" s="267"/>
      <c r="C7" s="270" t="s">
        <v>69</v>
      </c>
      <c r="D7" s="271"/>
      <c r="E7" s="270" t="s">
        <v>70</v>
      </c>
      <c r="F7" s="271"/>
      <c r="G7" s="270" t="s">
        <v>71</v>
      </c>
      <c r="H7" s="271"/>
      <c r="I7" s="270" t="s">
        <v>69</v>
      </c>
      <c r="J7" s="271"/>
      <c r="K7" s="270" t="s">
        <v>70</v>
      </c>
      <c r="L7" s="271"/>
      <c r="M7" s="270" t="s">
        <v>71</v>
      </c>
      <c r="N7" s="271"/>
      <c r="O7" s="272" t="s">
        <v>69</v>
      </c>
      <c r="P7" s="272"/>
      <c r="Q7" s="272" t="s">
        <v>70</v>
      </c>
      <c r="R7" s="272"/>
      <c r="S7" s="272" t="s">
        <v>71</v>
      </c>
      <c r="T7" s="272"/>
      <c r="U7" s="267"/>
      <c r="V7" s="267"/>
      <c r="W7" s="267"/>
      <c r="X7" s="267"/>
      <c r="Y7" s="267"/>
      <c r="Z7" s="267"/>
      <c r="AA7" s="267"/>
      <c r="AB7" s="267"/>
      <c r="AC7" s="267"/>
      <c r="AD7" s="267"/>
      <c r="AE7" s="267"/>
      <c r="AF7" s="267"/>
      <c r="AG7" s="267"/>
      <c r="AH7" s="267"/>
      <c r="AI7" s="240"/>
      <c r="AK7" s="240"/>
      <c r="AL7" s="240"/>
    </row>
    <row r="8" spans="1:38" s="26" customFormat="1" x14ac:dyDescent="0.35">
      <c r="A8" s="144"/>
      <c r="B8" s="145"/>
      <c r="C8" s="256" t="s">
        <v>10</v>
      </c>
      <c r="D8" s="257"/>
      <c r="E8" s="256" t="s">
        <v>11</v>
      </c>
      <c r="F8" s="257"/>
      <c r="G8" s="256" t="s">
        <v>12</v>
      </c>
      <c r="H8" s="257"/>
      <c r="I8" s="256" t="s">
        <v>13</v>
      </c>
      <c r="J8" s="257"/>
      <c r="K8" s="256" t="s">
        <v>14</v>
      </c>
      <c r="L8" s="257"/>
      <c r="M8" s="256" t="s">
        <v>15</v>
      </c>
      <c r="N8" s="257"/>
      <c r="O8" s="268" t="s">
        <v>16</v>
      </c>
      <c r="P8" s="269"/>
      <c r="Q8" s="268" t="s">
        <v>17</v>
      </c>
      <c r="R8" s="269"/>
      <c r="S8" s="268" t="s">
        <v>18</v>
      </c>
      <c r="T8" s="269"/>
      <c r="U8" s="146" t="s">
        <v>19</v>
      </c>
      <c r="V8" s="146" t="s">
        <v>43</v>
      </c>
      <c r="W8" s="146" t="s">
        <v>44</v>
      </c>
      <c r="X8" s="146" t="s">
        <v>46</v>
      </c>
      <c r="Y8" s="146" t="s">
        <v>48</v>
      </c>
      <c r="Z8" s="146" t="s">
        <v>50</v>
      </c>
      <c r="AA8" s="146" t="s">
        <v>52</v>
      </c>
      <c r="AB8" s="146" t="s">
        <v>54</v>
      </c>
      <c r="AC8" s="146" t="s">
        <v>56</v>
      </c>
      <c r="AD8" s="146" t="s">
        <v>58</v>
      </c>
      <c r="AE8" s="146" t="s">
        <v>75</v>
      </c>
      <c r="AF8" s="146" t="s">
        <v>76</v>
      </c>
      <c r="AG8" s="146" t="s">
        <v>77</v>
      </c>
      <c r="AH8" s="146" t="s">
        <v>78</v>
      </c>
      <c r="AI8" s="147" t="s">
        <v>79</v>
      </c>
      <c r="AK8" s="114" t="s">
        <v>139</v>
      </c>
      <c r="AL8" s="114" t="s">
        <v>139</v>
      </c>
    </row>
    <row r="9" spans="1:38" s="28" customFormat="1" x14ac:dyDescent="0.35">
      <c r="A9" s="27" t="s">
        <v>20</v>
      </c>
      <c r="B9" s="148"/>
      <c r="C9" s="252"/>
      <c r="D9" s="253"/>
      <c r="E9" s="254"/>
      <c r="F9" s="255"/>
      <c r="G9" s="254"/>
      <c r="H9" s="255"/>
      <c r="I9" s="254"/>
      <c r="J9" s="255"/>
      <c r="K9" s="254"/>
      <c r="L9" s="255"/>
      <c r="M9" s="254"/>
      <c r="N9" s="255"/>
      <c r="O9" s="275"/>
      <c r="P9" s="276"/>
      <c r="Q9" s="275"/>
      <c r="R9" s="276"/>
      <c r="S9" s="275"/>
      <c r="T9" s="276"/>
      <c r="U9" s="149"/>
      <c r="V9" s="149"/>
      <c r="W9" s="149"/>
      <c r="X9" s="150"/>
      <c r="Y9" s="150"/>
      <c r="Z9" s="150"/>
      <c r="AA9" s="150"/>
      <c r="AB9" s="150"/>
      <c r="AC9" s="150"/>
      <c r="AD9" s="150"/>
      <c r="AE9" s="150"/>
      <c r="AF9" s="150"/>
      <c r="AG9" s="151"/>
      <c r="AH9" s="150"/>
      <c r="AI9" s="152"/>
      <c r="AK9" s="132"/>
      <c r="AL9" s="132"/>
    </row>
    <row r="10" spans="1:38" s="28" customFormat="1" x14ac:dyDescent="0.35">
      <c r="A10" s="153" t="s">
        <v>21</v>
      </c>
      <c r="B10" s="8" t="s">
        <v>10</v>
      </c>
      <c r="C10" s="233">
        <v>7</v>
      </c>
      <c r="D10" s="234"/>
      <c r="E10" s="277"/>
      <c r="F10" s="277"/>
      <c r="G10" s="278">
        <v>910</v>
      </c>
      <c r="H10" s="278"/>
      <c r="I10" s="279">
        <v>9</v>
      </c>
      <c r="J10" s="280"/>
      <c r="K10" s="277"/>
      <c r="L10" s="277"/>
      <c r="M10" s="278">
        <v>1120</v>
      </c>
      <c r="N10" s="278"/>
      <c r="O10" s="281">
        <f t="shared" ref="O10:O17" si="0">SUM(C10,I10)</f>
        <v>16</v>
      </c>
      <c r="P10" s="282"/>
      <c r="Q10" s="281">
        <f t="shared" ref="Q10:Q17" si="1">SUM(E10,K10)</f>
        <v>0</v>
      </c>
      <c r="R10" s="282"/>
      <c r="S10" s="281">
        <f t="shared" ref="S10:S17" si="2">SUM(G10,M10)</f>
        <v>2030</v>
      </c>
      <c r="T10" s="282"/>
      <c r="U10" s="182"/>
      <c r="V10" s="183"/>
      <c r="W10" s="182"/>
      <c r="X10" s="182"/>
      <c r="Y10" s="183"/>
      <c r="Z10" s="182"/>
      <c r="AA10" s="184">
        <v>2</v>
      </c>
      <c r="AB10" s="183"/>
      <c r="AC10" s="182">
        <v>170</v>
      </c>
      <c r="AD10" s="184"/>
      <c r="AE10" s="183"/>
      <c r="AF10" s="182"/>
      <c r="AG10" s="185">
        <f t="shared" ref="AG10:AG17" si="3">SUM(O10,X10,AA10,AD10)</f>
        <v>18</v>
      </c>
      <c r="AH10" s="186"/>
      <c r="AI10" s="187">
        <f>SUM(S10,Z10,AC10,AF10)</f>
        <v>2200</v>
      </c>
      <c r="AK10" s="133">
        <f>'Schedule 3b'!C8</f>
        <v>83679.586563307501</v>
      </c>
      <c r="AL10" s="133">
        <f>AK10/AI10</f>
        <v>38.036175710594321</v>
      </c>
    </row>
    <row r="11" spans="1:38" s="28" customFormat="1" x14ac:dyDescent="0.35">
      <c r="A11" s="153" t="s">
        <v>80</v>
      </c>
      <c r="B11" s="8" t="s">
        <v>11</v>
      </c>
      <c r="C11" s="233">
        <v>23</v>
      </c>
      <c r="D11" s="234"/>
      <c r="E11" s="277"/>
      <c r="F11" s="277"/>
      <c r="G11" s="278">
        <v>2990</v>
      </c>
      <c r="H11" s="278"/>
      <c r="I11" s="279">
        <v>15</v>
      </c>
      <c r="J11" s="280"/>
      <c r="K11" s="277"/>
      <c r="L11" s="277"/>
      <c r="M11" s="278">
        <v>1880</v>
      </c>
      <c r="N11" s="278"/>
      <c r="O11" s="281">
        <f t="shared" si="0"/>
        <v>38</v>
      </c>
      <c r="P11" s="282"/>
      <c r="Q11" s="281">
        <f t="shared" si="1"/>
        <v>0</v>
      </c>
      <c r="R11" s="282"/>
      <c r="S11" s="281">
        <f t="shared" si="2"/>
        <v>4870</v>
      </c>
      <c r="T11" s="282"/>
      <c r="U11" s="182"/>
      <c r="V11" s="183"/>
      <c r="W11" s="182"/>
      <c r="X11" s="182"/>
      <c r="Y11" s="183"/>
      <c r="Z11" s="182"/>
      <c r="AA11" s="184">
        <v>2</v>
      </c>
      <c r="AB11" s="183"/>
      <c r="AC11" s="182">
        <v>200</v>
      </c>
      <c r="AD11" s="184"/>
      <c r="AE11" s="183"/>
      <c r="AF11" s="182"/>
      <c r="AG11" s="185">
        <f t="shared" si="3"/>
        <v>40</v>
      </c>
      <c r="AH11" s="186"/>
      <c r="AI11" s="187">
        <f>SUM(S11,Z11,AC11,AF11)</f>
        <v>5070</v>
      </c>
      <c r="AK11" s="133">
        <f>'Schedule 3b'!C9</f>
        <v>192843.41085271319</v>
      </c>
      <c r="AL11" s="133">
        <f t="shared" ref="AL11" si="4">AK11/AI11</f>
        <v>38.036175710594314</v>
      </c>
    </row>
    <row r="12" spans="1:38" s="28" customFormat="1" x14ac:dyDescent="0.35">
      <c r="A12" s="153" t="s">
        <v>23</v>
      </c>
      <c r="B12" s="8" t="s">
        <v>12</v>
      </c>
      <c r="C12" s="233"/>
      <c r="D12" s="234"/>
      <c r="E12" s="277"/>
      <c r="F12" s="277"/>
      <c r="G12" s="283"/>
      <c r="H12" s="284"/>
      <c r="I12" s="279"/>
      <c r="J12" s="280"/>
      <c r="K12" s="277"/>
      <c r="L12" s="277"/>
      <c r="M12" s="283"/>
      <c r="N12" s="284"/>
      <c r="O12" s="281">
        <f t="shared" si="0"/>
        <v>0</v>
      </c>
      <c r="P12" s="282"/>
      <c r="Q12" s="281">
        <f t="shared" si="1"/>
        <v>0</v>
      </c>
      <c r="R12" s="282"/>
      <c r="S12" s="281">
        <f t="shared" si="2"/>
        <v>0</v>
      </c>
      <c r="T12" s="282"/>
      <c r="U12" s="182"/>
      <c r="V12" s="183"/>
      <c r="W12" s="182"/>
      <c r="X12" s="182"/>
      <c r="Y12" s="183"/>
      <c r="Z12" s="182"/>
      <c r="AA12" s="184"/>
      <c r="AB12" s="183"/>
      <c r="AC12" s="182"/>
      <c r="AD12" s="184"/>
      <c r="AE12" s="183"/>
      <c r="AF12" s="182"/>
      <c r="AG12" s="185">
        <f t="shared" si="3"/>
        <v>0</v>
      </c>
      <c r="AH12" s="186"/>
      <c r="AI12" s="187">
        <f>SUM(S12,Z12,AC12,AF12)</f>
        <v>0</v>
      </c>
      <c r="AK12" s="133">
        <f>'Schedule 3b'!C10</f>
        <v>0</v>
      </c>
      <c r="AL12" s="133">
        <v>0</v>
      </c>
    </row>
    <row r="13" spans="1:38" s="28" customFormat="1" x14ac:dyDescent="0.35">
      <c r="A13" s="153" t="s">
        <v>24</v>
      </c>
      <c r="B13" s="8" t="s">
        <v>13</v>
      </c>
      <c r="C13" s="233">
        <v>10</v>
      </c>
      <c r="D13" s="234"/>
      <c r="E13" s="233">
        <v>70</v>
      </c>
      <c r="F13" s="234"/>
      <c r="G13" s="277"/>
      <c r="H13" s="277"/>
      <c r="I13" s="279">
        <v>15</v>
      </c>
      <c r="J13" s="280"/>
      <c r="K13" s="233">
        <v>80</v>
      </c>
      <c r="L13" s="234"/>
      <c r="M13" s="277"/>
      <c r="N13" s="277"/>
      <c r="O13" s="281">
        <f t="shared" si="0"/>
        <v>25</v>
      </c>
      <c r="P13" s="282"/>
      <c r="Q13" s="281">
        <f t="shared" si="1"/>
        <v>150</v>
      </c>
      <c r="R13" s="282"/>
      <c r="S13" s="281">
        <f t="shared" si="2"/>
        <v>0</v>
      </c>
      <c r="T13" s="282"/>
      <c r="U13" s="182"/>
      <c r="V13" s="182"/>
      <c r="W13" s="183"/>
      <c r="X13" s="182"/>
      <c r="Y13" s="182"/>
      <c r="Z13" s="183"/>
      <c r="AA13" s="184">
        <v>20</v>
      </c>
      <c r="AB13" s="182">
        <v>100</v>
      </c>
      <c r="AC13" s="183"/>
      <c r="AD13" s="184"/>
      <c r="AE13" s="182"/>
      <c r="AF13" s="183"/>
      <c r="AG13" s="185">
        <f t="shared" si="3"/>
        <v>45</v>
      </c>
      <c r="AH13" s="188">
        <f>SUM(Q13,Y13,AB13,AE13)</f>
        <v>250</v>
      </c>
      <c r="AI13" s="189"/>
      <c r="AK13" s="133">
        <f>'Schedule 3b'!C11</f>
        <v>123617.57105943153</v>
      </c>
      <c r="AL13" s="133">
        <f>AK13/AH13</f>
        <v>494.4702842377261</v>
      </c>
    </row>
    <row r="14" spans="1:38" s="141" customFormat="1" x14ac:dyDescent="0.35">
      <c r="A14" s="153" t="s">
        <v>25</v>
      </c>
      <c r="B14" s="8" t="s">
        <v>14</v>
      </c>
      <c r="C14" s="233"/>
      <c r="D14" s="234"/>
      <c r="E14" s="283"/>
      <c r="F14" s="284"/>
      <c r="G14" s="285"/>
      <c r="H14" s="286"/>
      <c r="I14" s="279">
        <v>4</v>
      </c>
      <c r="J14" s="280"/>
      <c r="K14" s="283">
        <v>350</v>
      </c>
      <c r="L14" s="284"/>
      <c r="M14" s="285"/>
      <c r="N14" s="286"/>
      <c r="O14" s="281">
        <f t="shared" si="0"/>
        <v>4</v>
      </c>
      <c r="P14" s="282"/>
      <c r="Q14" s="281">
        <f t="shared" si="1"/>
        <v>350</v>
      </c>
      <c r="R14" s="282"/>
      <c r="S14" s="281">
        <f t="shared" si="2"/>
        <v>0</v>
      </c>
      <c r="T14" s="282"/>
      <c r="U14" s="182"/>
      <c r="V14" s="182"/>
      <c r="W14" s="183"/>
      <c r="X14" s="182"/>
      <c r="Y14" s="182"/>
      <c r="Z14" s="183"/>
      <c r="AA14" s="184">
        <v>2</v>
      </c>
      <c r="AB14" s="182">
        <v>225</v>
      </c>
      <c r="AC14" s="183"/>
      <c r="AD14" s="184"/>
      <c r="AE14" s="182"/>
      <c r="AF14" s="183"/>
      <c r="AG14" s="185">
        <f t="shared" si="3"/>
        <v>6</v>
      </c>
      <c r="AH14" s="188">
        <f>SUM(Q14,Y14,AB14,AE14)</f>
        <v>575</v>
      </c>
      <c r="AI14" s="189"/>
      <c r="AK14" s="133">
        <f>'Schedule 3b'!C12</f>
        <v>21870.801033591735</v>
      </c>
      <c r="AL14" s="133">
        <f>AK14/AH14</f>
        <v>38.036175710594321</v>
      </c>
    </row>
    <row r="15" spans="1:38" s="141" customFormat="1" x14ac:dyDescent="0.35">
      <c r="A15" s="153" t="s">
        <v>26</v>
      </c>
      <c r="B15" s="8" t="s">
        <v>15</v>
      </c>
      <c r="C15" s="233"/>
      <c r="D15" s="234"/>
      <c r="E15" s="283"/>
      <c r="F15" s="284"/>
      <c r="G15" s="285"/>
      <c r="H15" s="286"/>
      <c r="I15" s="279"/>
      <c r="J15" s="280"/>
      <c r="K15" s="283"/>
      <c r="L15" s="284"/>
      <c r="M15" s="285"/>
      <c r="N15" s="286"/>
      <c r="O15" s="281">
        <f t="shared" si="0"/>
        <v>0</v>
      </c>
      <c r="P15" s="282"/>
      <c r="Q15" s="281">
        <f t="shared" si="1"/>
        <v>0</v>
      </c>
      <c r="R15" s="282"/>
      <c r="S15" s="281">
        <f t="shared" si="2"/>
        <v>0</v>
      </c>
      <c r="T15" s="282"/>
      <c r="U15" s="182"/>
      <c r="V15" s="182"/>
      <c r="W15" s="183"/>
      <c r="X15" s="182"/>
      <c r="Y15" s="182"/>
      <c r="Z15" s="183"/>
      <c r="AA15" s="184"/>
      <c r="AB15" s="182"/>
      <c r="AC15" s="183"/>
      <c r="AD15" s="184"/>
      <c r="AE15" s="182"/>
      <c r="AF15" s="183"/>
      <c r="AG15" s="185">
        <f t="shared" si="3"/>
        <v>0</v>
      </c>
      <c r="AH15" s="188">
        <f>SUM(Q15,Y15,AB15,AE15)</f>
        <v>0</v>
      </c>
      <c r="AI15" s="189"/>
      <c r="AK15" s="133">
        <f>'Schedule 3b'!C13</f>
        <v>0</v>
      </c>
      <c r="AL15" s="133">
        <v>0</v>
      </c>
    </row>
    <row r="16" spans="1:38" s="141" customFormat="1" x14ac:dyDescent="0.35">
      <c r="A16" s="154" t="s">
        <v>27</v>
      </c>
      <c r="B16" s="8" t="s">
        <v>16</v>
      </c>
      <c r="C16" s="233"/>
      <c r="D16" s="234"/>
      <c r="E16" s="285"/>
      <c r="F16" s="286"/>
      <c r="G16" s="283"/>
      <c r="H16" s="284"/>
      <c r="I16" s="283"/>
      <c r="J16" s="284"/>
      <c r="K16" s="285"/>
      <c r="L16" s="286"/>
      <c r="M16" s="283"/>
      <c r="N16" s="284"/>
      <c r="O16" s="281">
        <f t="shared" si="0"/>
        <v>0</v>
      </c>
      <c r="P16" s="282"/>
      <c r="Q16" s="281">
        <f t="shared" si="1"/>
        <v>0</v>
      </c>
      <c r="R16" s="282"/>
      <c r="S16" s="281">
        <f t="shared" si="2"/>
        <v>0</v>
      </c>
      <c r="T16" s="282"/>
      <c r="U16" s="182"/>
      <c r="V16" s="190"/>
      <c r="W16" s="191"/>
      <c r="X16" s="182"/>
      <c r="Y16" s="190"/>
      <c r="Z16" s="191"/>
      <c r="AA16" s="191"/>
      <c r="AB16" s="190"/>
      <c r="AC16" s="191"/>
      <c r="AD16" s="191"/>
      <c r="AE16" s="190"/>
      <c r="AF16" s="191"/>
      <c r="AG16" s="185">
        <f t="shared" si="3"/>
        <v>0</v>
      </c>
      <c r="AH16" s="192"/>
      <c r="AI16" s="187">
        <f>SUM(S16,Z16,AC16,AF16)</f>
        <v>0</v>
      </c>
      <c r="AK16" s="133">
        <f>'Schedule 3b'!C14</f>
        <v>0</v>
      </c>
      <c r="AL16" s="134">
        <v>0</v>
      </c>
    </row>
    <row r="17" spans="1:38" s="141" customFormat="1" x14ac:dyDescent="0.35">
      <c r="A17" s="154" t="s">
        <v>28</v>
      </c>
      <c r="B17" s="8" t="s">
        <v>17</v>
      </c>
      <c r="C17" s="233"/>
      <c r="D17" s="234"/>
      <c r="E17" s="285"/>
      <c r="F17" s="286"/>
      <c r="G17" s="283"/>
      <c r="H17" s="284"/>
      <c r="I17" s="283"/>
      <c r="J17" s="284"/>
      <c r="K17" s="285"/>
      <c r="L17" s="286"/>
      <c r="M17" s="283"/>
      <c r="N17" s="284"/>
      <c r="O17" s="281">
        <f t="shared" si="0"/>
        <v>0</v>
      </c>
      <c r="P17" s="282"/>
      <c r="Q17" s="281">
        <f t="shared" si="1"/>
        <v>0</v>
      </c>
      <c r="R17" s="282"/>
      <c r="S17" s="281">
        <f t="shared" si="2"/>
        <v>0</v>
      </c>
      <c r="T17" s="282"/>
      <c r="U17" s="182"/>
      <c r="V17" s="190"/>
      <c r="W17" s="191"/>
      <c r="X17" s="182"/>
      <c r="Y17" s="190"/>
      <c r="Z17" s="191"/>
      <c r="AA17" s="191"/>
      <c r="AB17" s="190"/>
      <c r="AC17" s="191"/>
      <c r="AD17" s="191"/>
      <c r="AE17" s="190"/>
      <c r="AF17" s="191"/>
      <c r="AG17" s="185">
        <f t="shared" si="3"/>
        <v>0</v>
      </c>
      <c r="AH17" s="192"/>
      <c r="AI17" s="187">
        <f>SUM(S17,Z17,AC17,AF17)</f>
        <v>0</v>
      </c>
      <c r="AK17" s="133">
        <f>'Schedule 3b'!C15</f>
        <v>0</v>
      </c>
      <c r="AL17" s="134">
        <v>0</v>
      </c>
    </row>
    <row r="18" spans="1:38" s="141" customFormat="1" ht="15" thickBot="1" x14ac:dyDescent="0.4">
      <c r="A18" s="155" t="s">
        <v>137</v>
      </c>
      <c r="B18" s="8"/>
      <c r="C18" s="249">
        <f>SUM(C10:D17)</f>
        <v>40</v>
      </c>
      <c r="D18" s="250"/>
      <c r="E18" s="249">
        <f t="shared" ref="E18" si="5">SUM(E10:F17)</f>
        <v>70</v>
      </c>
      <c r="F18" s="250"/>
      <c r="G18" s="249">
        <f t="shared" ref="G18" si="6">SUM(G10:H17)</f>
        <v>3900</v>
      </c>
      <c r="H18" s="250"/>
      <c r="I18" s="249">
        <f t="shared" ref="I18" si="7">SUM(I10:J17)</f>
        <v>43</v>
      </c>
      <c r="J18" s="250"/>
      <c r="K18" s="249">
        <f t="shared" ref="K18" si="8">SUM(K10:L17)</f>
        <v>430</v>
      </c>
      <c r="L18" s="250"/>
      <c r="M18" s="249">
        <f t="shared" ref="M18" si="9">SUM(M10:N17)</f>
        <v>3000</v>
      </c>
      <c r="N18" s="250"/>
      <c r="O18" s="249">
        <f t="shared" ref="O18" si="10">SUM(O10:P17)</f>
        <v>83</v>
      </c>
      <c r="P18" s="250"/>
      <c r="Q18" s="249">
        <f t="shared" ref="Q18" si="11">SUM(Q10:R17)</f>
        <v>500</v>
      </c>
      <c r="R18" s="250"/>
      <c r="S18" s="249">
        <f>SUM(S10:T17)</f>
        <v>6900</v>
      </c>
      <c r="T18" s="250"/>
      <c r="U18" s="193">
        <f>SUM(U10:U17)</f>
        <v>0</v>
      </c>
      <c r="V18" s="193">
        <f t="shared" ref="V18" si="12">SUM(V10:V17)</f>
        <v>0</v>
      </c>
      <c r="W18" s="193">
        <f t="shared" ref="W18" si="13">SUM(W10:W17)</f>
        <v>0</v>
      </c>
      <c r="X18" s="193">
        <f t="shared" ref="X18" si="14">SUM(X10:X17)</f>
        <v>0</v>
      </c>
      <c r="Y18" s="193">
        <f t="shared" ref="Y18" si="15">SUM(Y10:Y17)</f>
        <v>0</v>
      </c>
      <c r="Z18" s="193">
        <f t="shared" ref="Z18" si="16">SUM(Z10:Z17)</f>
        <v>0</v>
      </c>
      <c r="AA18" s="193">
        <f t="shared" ref="AA18" si="17">SUM(AA10:AA17)</f>
        <v>26</v>
      </c>
      <c r="AB18" s="193">
        <f t="shared" ref="AB18" si="18">SUM(AB10:AB17)</f>
        <v>325</v>
      </c>
      <c r="AC18" s="193">
        <f t="shared" ref="AC18" si="19">SUM(AC10:AC17)</f>
        <v>370</v>
      </c>
      <c r="AD18" s="193">
        <f t="shared" ref="AD18" si="20">SUM(AD10:AD17)</f>
        <v>0</v>
      </c>
      <c r="AE18" s="193">
        <f t="shared" ref="AE18" si="21">SUM(AE10:AE17)</f>
        <v>0</v>
      </c>
      <c r="AF18" s="193">
        <f t="shared" ref="AF18" si="22">SUM(AF10:AF17)</f>
        <v>0</v>
      </c>
      <c r="AG18" s="193">
        <f t="shared" ref="AG18" si="23">SUM(AG10:AG17)</f>
        <v>109</v>
      </c>
      <c r="AH18" s="193">
        <f t="shared" ref="AH18" si="24">SUM(AH10:AH17)</f>
        <v>825</v>
      </c>
      <c r="AI18" s="194">
        <f t="shared" ref="AI18" si="25">SUM(AI10:AI17)</f>
        <v>7270</v>
      </c>
      <c r="AK18" s="133">
        <f>'Schedule 3b'!C16</f>
        <v>422011.36950904399</v>
      </c>
      <c r="AL18" s="133">
        <f>AK18/SUM(AH18:AI18)</f>
        <v>52.132349537868315</v>
      </c>
    </row>
    <row r="19" spans="1:38" s="141" customFormat="1" x14ac:dyDescent="0.35">
      <c r="A19" s="154" t="s">
        <v>129</v>
      </c>
      <c r="B19" s="8" t="s">
        <v>18</v>
      </c>
      <c r="C19" s="233">
        <v>5</v>
      </c>
      <c r="D19" s="234"/>
      <c r="E19" s="233"/>
      <c r="F19" s="234"/>
      <c r="G19" s="233">
        <v>750</v>
      </c>
      <c r="H19" s="234"/>
      <c r="I19" s="233"/>
      <c r="J19" s="234"/>
      <c r="K19" s="233"/>
      <c r="L19" s="234"/>
      <c r="M19" s="233"/>
      <c r="N19" s="234"/>
      <c r="O19" s="281">
        <f t="shared" ref="O19" si="26">SUM(C19,I19)</f>
        <v>5</v>
      </c>
      <c r="P19" s="282"/>
      <c r="Q19" s="281">
        <f t="shared" ref="Q19" si="27">SUM(E19,K19)</f>
        <v>0</v>
      </c>
      <c r="R19" s="282"/>
      <c r="S19" s="281">
        <f t="shared" ref="S19" si="28">SUM(G19,M19)</f>
        <v>750</v>
      </c>
      <c r="T19" s="282"/>
      <c r="U19" s="182"/>
      <c r="V19" s="195"/>
      <c r="W19" s="195"/>
      <c r="X19" s="182"/>
      <c r="Y19" s="195"/>
      <c r="Z19" s="195"/>
      <c r="AA19" s="195"/>
      <c r="AB19" s="195"/>
      <c r="AC19" s="195"/>
      <c r="AD19" s="195"/>
      <c r="AE19" s="195"/>
      <c r="AF19" s="195"/>
      <c r="AG19" s="185">
        <f t="shared" ref="AG19" si="29">SUM(O19,X19,AA19,AD19)</f>
        <v>5</v>
      </c>
      <c r="AH19" s="196">
        <f>SUM(Q19,Y19,AB19,AE19)</f>
        <v>0</v>
      </c>
      <c r="AI19" s="197">
        <f>SUM(S19,Z19,AC19,AF19)</f>
        <v>750</v>
      </c>
      <c r="AK19" s="133">
        <f>'Schedule 3b'!C17</f>
        <v>28527.131782945737</v>
      </c>
      <c r="AL19" s="133">
        <f>AK19/AI19</f>
        <v>38.036175710594314</v>
      </c>
    </row>
    <row r="20" spans="1:38" s="141" customFormat="1" x14ac:dyDescent="0.35">
      <c r="A20" s="154" t="s">
        <v>130</v>
      </c>
      <c r="B20" s="8" t="s">
        <v>19</v>
      </c>
      <c r="C20" s="233"/>
      <c r="D20" s="234"/>
      <c r="E20" s="233"/>
      <c r="F20" s="234"/>
      <c r="G20" s="233"/>
      <c r="H20" s="234"/>
      <c r="I20" s="233"/>
      <c r="J20" s="234"/>
      <c r="K20" s="233"/>
      <c r="L20" s="234"/>
      <c r="M20" s="233"/>
      <c r="N20" s="234"/>
      <c r="O20" s="198"/>
      <c r="P20" s="199"/>
      <c r="Q20" s="198"/>
      <c r="R20" s="199"/>
      <c r="S20" s="198"/>
      <c r="T20" s="199"/>
      <c r="U20" s="200"/>
      <c r="V20" s="201"/>
      <c r="W20" s="201"/>
      <c r="X20" s="200"/>
      <c r="Y20" s="201"/>
      <c r="Z20" s="201"/>
      <c r="AA20" s="201"/>
      <c r="AB20" s="201"/>
      <c r="AC20" s="201"/>
      <c r="AD20" s="201"/>
      <c r="AE20" s="201"/>
      <c r="AF20" s="201"/>
      <c r="AG20" s="202"/>
      <c r="AH20" s="202"/>
      <c r="AI20" s="203"/>
      <c r="AK20" s="133">
        <f>'Schedule 3b'!C18</f>
        <v>0</v>
      </c>
      <c r="AL20" s="133">
        <v>0</v>
      </c>
    </row>
    <row r="21" spans="1:38" s="141" customFormat="1" x14ac:dyDescent="0.35">
      <c r="A21" s="154" t="s">
        <v>131</v>
      </c>
      <c r="B21" s="8" t="s">
        <v>43</v>
      </c>
      <c r="C21" s="233"/>
      <c r="D21" s="234"/>
      <c r="E21" s="235"/>
      <c r="F21" s="236"/>
      <c r="G21" s="233"/>
      <c r="H21" s="234"/>
      <c r="I21" s="233"/>
      <c r="J21" s="234"/>
      <c r="K21" s="235"/>
      <c r="L21" s="236"/>
      <c r="M21" s="233"/>
      <c r="N21" s="234"/>
      <c r="O21" s="198"/>
      <c r="P21" s="199"/>
      <c r="Q21" s="198"/>
      <c r="R21" s="199"/>
      <c r="S21" s="198"/>
      <c r="T21" s="199"/>
      <c r="U21" s="200"/>
      <c r="V21" s="210"/>
      <c r="W21" s="201"/>
      <c r="X21" s="200"/>
      <c r="Y21" s="210"/>
      <c r="Z21" s="201"/>
      <c r="AA21" s="201"/>
      <c r="AB21" s="210"/>
      <c r="AC21" s="201"/>
      <c r="AD21" s="201"/>
      <c r="AE21" s="210"/>
      <c r="AF21" s="201"/>
      <c r="AG21" s="202"/>
      <c r="AH21" s="202"/>
      <c r="AI21" s="203"/>
      <c r="AK21" s="133">
        <f>'Schedule 3b'!C19</f>
        <v>0</v>
      </c>
      <c r="AL21" s="133">
        <v>0</v>
      </c>
    </row>
    <row r="22" spans="1:38" s="30" customFormat="1" ht="19" customHeight="1" thickBot="1" x14ac:dyDescent="0.4">
      <c r="A22" s="155" t="s">
        <v>81</v>
      </c>
      <c r="B22" s="116" t="s">
        <v>44</v>
      </c>
      <c r="C22" s="249">
        <f>SUM(C18:D21)</f>
        <v>45</v>
      </c>
      <c r="D22" s="250"/>
      <c r="E22" s="249">
        <f>SUM(E18:F21)</f>
        <v>70</v>
      </c>
      <c r="F22" s="250"/>
      <c r="G22" s="249">
        <f t="shared" ref="G22" si="30">SUM(G18:H21)</f>
        <v>4650</v>
      </c>
      <c r="H22" s="250"/>
      <c r="I22" s="249">
        <f t="shared" ref="I22" si="31">SUM(I18:J21)</f>
        <v>43</v>
      </c>
      <c r="J22" s="250"/>
      <c r="K22" s="249">
        <f t="shared" ref="K22" si="32">SUM(K18:L21)</f>
        <v>430</v>
      </c>
      <c r="L22" s="250"/>
      <c r="M22" s="249">
        <f t="shared" ref="M22" si="33">SUM(M18:N21)</f>
        <v>3000</v>
      </c>
      <c r="N22" s="250"/>
      <c r="O22" s="249">
        <f>SUM(O18:P21)</f>
        <v>88</v>
      </c>
      <c r="P22" s="250"/>
      <c r="Q22" s="249">
        <f>SUM(Q18:R21)</f>
        <v>500</v>
      </c>
      <c r="R22" s="250"/>
      <c r="S22" s="249">
        <f t="shared" ref="S22" si="34">SUM(S18:T21)</f>
        <v>7650</v>
      </c>
      <c r="T22" s="250"/>
      <c r="U22" s="193">
        <f>SUM(U18:U21)</f>
        <v>0</v>
      </c>
      <c r="V22" s="193">
        <f>SUM(V18:V21)</f>
        <v>0</v>
      </c>
      <c r="W22" s="193">
        <f t="shared" ref="W22:Y22" si="35">SUM(W18:W21)</f>
        <v>0</v>
      </c>
      <c r="X22" s="193">
        <f t="shared" si="35"/>
        <v>0</v>
      </c>
      <c r="Y22" s="193">
        <f t="shared" si="35"/>
        <v>0</v>
      </c>
      <c r="Z22" s="193">
        <f t="shared" ref="Z22" si="36">SUM(Z18:Z21)</f>
        <v>0</v>
      </c>
      <c r="AA22" s="193">
        <f t="shared" ref="AA22:AB22" si="37">SUM(AA18:AA21)</f>
        <v>26</v>
      </c>
      <c r="AB22" s="193">
        <f t="shared" si="37"/>
        <v>325</v>
      </c>
      <c r="AC22" s="193">
        <f t="shared" ref="AC22" si="38">SUM(AC18:AC21)</f>
        <v>370</v>
      </c>
      <c r="AD22" s="193">
        <f t="shared" ref="AD22:AE22" si="39">SUM(AD18:AD21)</f>
        <v>0</v>
      </c>
      <c r="AE22" s="193">
        <f t="shared" si="39"/>
        <v>0</v>
      </c>
      <c r="AF22" s="193">
        <f t="shared" ref="AF22" si="40">SUM(AF18:AF21)</f>
        <v>0</v>
      </c>
      <c r="AG22" s="193">
        <f>SUM(AG18:AG21)</f>
        <v>114</v>
      </c>
      <c r="AH22" s="193">
        <f t="shared" ref="AH22" si="41">SUM(AH18:AH21)</f>
        <v>825</v>
      </c>
      <c r="AI22" s="193">
        <f t="shared" ref="AI22" si="42">SUM(AI18:AI21)</f>
        <v>8020</v>
      </c>
      <c r="AK22" s="133">
        <f>'Schedule 3b'!C20</f>
        <v>450538.5012919897</v>
      </c>
      <c r="AL22" s="133">
        <f>AK22/SUM(AH22:AI22)</f>
        <v>50.937083243865423</v>
      </c>
    </row>
    <row r="23" spans="1:38" s="30" customFormat="1" x14ac:dyDescent="0.35">
      <c r="B23" s="31"/>
      <c r="C23" s="32"/>
      <c r="D23" s="32"/>
      <c r="O23" s="64"/>
      <c r="P23" s="64"/>
      <c r="Q23" s="64"/>
      <c r="R23" s="64"/>
      <c r="S23" s="64"/>
      <c r="T23" s="64"/>
      <c r="AG23" s="64"/>
      <c r="AH23" s="64"/>
      <c r="AI23" s="64"/>
    </row>
    <row r="24" spans="1:38" s="30" customFormat="1" ht="15" thickBot="1" x14ac:dyDescent="0.4">
      <c r="B24" s="31"/>
      <c r="C24" s="32"/>
      <c r="D24" s="32"/>
      <c r="O24" s="64"/>
      <c r="P24" s="64"/>
      <c r="Q24" s="64"/>
      <c r="R24" s="64"/>
      <c r="S24" s="64"/>
      <c r="T24" s="64"/>
      <c r="AG24" s="64"/>
      <c r="AH24" s="64"/>
      <c r="AI24" s="64"/>
    </row>
    <row r="25" spans="1:38" s="30" customFormat="1" x14ac:dyDescent="0.35">
      <c r="A25" s="12" t="s">
        <v>0</v>
      </c>
      <c r="B25" s="258" t="s">
        <v>83</v>
      </c>
      <c r="C25" s="258"/>
      <c r="D25" s="258"/>
      <c r="E25" s="258"/>
      <c r="F25" s="258"/>
      <c r="G25" s="258"/>
      <c r="H25" s="259"/>
      <c r="I25" s="140"/>
      <c r="J25" s="140"/>
      <c r="K25" s="141"/>
      <c r="L25" s="141"/>
      <c r="M25" s="141"/>
      <c r="N25" s="141"/>
      <c r="O25" s="142"/>
      <c r="P25" s="142"/>
      <c r="Q25" s="142"/>
      <c r="R25" s="142"/>
      <c r="S25" s="142"/>
      <c r="T25" s="142"/>
      <c r="U25" s="141"/>
      <c r="V25" s="141"/>
      <c r="W25" s="141"/>
      <c r="X25" s="141"/>
      <c r="Y25" s="141"/>
      <c r="Z25" s="141"/>
      <c r="AA25" s="141"/>
      <c r="AB25" s="141"/>
      <c r="AC25" s="141"/>
      <c r="AD25" s="141"/>
      <c r="AE25" s="141"/>
      <c r="AF25" s="141"/>
      <c r="AG25" s="142"/>
      <c r="AH25" s="142"/>
      <c r="AI25" s="142"/>
    </row>
    <row r="26" spans="1:38" s="30" customFormat="1" ht="15" thickBot="1" x14ac:dyDescent="0.4">
      <c r="A26" s="33" t="s">
        <v>1</v>
      </c>
      <c r="B26" s="260" t="s">
        <v>84</v>
      </c>
      <c r="C26" s="260"/>
      <c r="D26" s="260"/>
      <c r="E26" s="260"/>
      <c r="F26" s="260"/>
      <c r="G26" s="260"/>
      <c r="H26" s="261"/>
      <c r="I26" s="140"/>
      <c r="J26" s="140"/>
      <c r="K26" s="141"/>
      <c r="L26" s="141"/>
      <c r="M26" s="141"/>
      <c r="N26" s="141"/>
      <c r="O26" s="142"/>
      <c r="P26" s="142"/>
      <c r="Q26" s="142"/>
      <c r="R26" s="142"/>
      <c r="S26" s="142"/>
      <c r="T26" s="142"/>
      <c r="U26" s="141"/>
      <c r="V26" s="141"/>
      <c r="W26" s="141"/>
      <c r="X26" s="141"/>
      <c r="Y26" s="141"/>
      <c r="Z26" s="141"/>
      <c r="AA26" s="141"/>
      <c r="AB26" s="141"/>
      <c r="AC26" s="141"/>
      <c r="AD26" s="141"/>
      <c r="AE26" s="141"/>
      <c r="AF26" s="141"/>
      <c r="AG26" s="142"/>
      <c r="AH26" s="142"/>
      <c r="AI26" s="142"/>
    </row>
    <row r="27" spans="1:38" s="30" customFormat="1" x14ac:dyDescent="0.35">
      <c r="A27" s="262" t="s">
        <v>59</v>
      </c>
      <c r="B27" s="265"/>
      <c r="C27" s="241" t="s">
        <v>60</v>
      </c>
      <c r="D27" s="242"/>
      <c r="E27" s="242"/>
      <c r="F27" s="242"/>
      <c r="G27" s="242"/>
      <c r="H27" s="242"/>
      <c r="I27" s="242"/>
      <c r="J27" s="242"/>
      <c r="K27" s="242"/>
      <c r="L27" s="242"/>
      <c r="M27" s="242"/>
      <c r="N27" s="242"/>
      <c r="O27" s="242"/>
      <c r="P27" s="242"/>
      <c r="Q27" s="242"/>
      <c r="R27" s="242"/>
      <c r="S27" s="242"/>
      <c r="T27" s="251"/>
      <c r="U27" s="241" t="s">
        <v>61</v>
      </c>
      <c r="V27" s="242"/>
      <c r="W27" s="251"/>
      <c r="X27" s="241" t="s">
        <v>62</v>
      </c>
      <c r="Y27" s="242"/>
      <c r="Z27" s="251"/>
      <c r="AA27" s="241" t="s">
        <v>63</v>
      </c>
      <c r="AB27" s="242"/>
      <c r="AC27" s="251"/>
      <c r="AD27" s="241" t="s">
        <v>64</v>
      </c>
      <c r="AE27" s="242"/>
      <c r="AF27" s="251"/>
      <c r="AG27" s="287" t="s">
        <v>65</v>
      </c>
      <c r="AH27" s="288"/>
      <c r="AI27" s="289"/>
      <c r="AK27" s="241" t="s">
        <v>102</v>
      </c>
      <c r="AL27" s="242"/>
    </row>
    <row r="28" spans="1:38" s="30" customFormat="1" ht="69" customHeight="1" x14ac:dyDescent="0.35">
      <c r="A28" s="263"/>
      <c r="B28" s="266"/>
      <c r="C28" s="270" t="s">
        <v>66</v>
      </c>
      <c r="D28" s="271"/>
      <c r="E28" s="271"/>
      <c r="F28" s="271"/>
      <c r="G28" s="271"/>
      <c r="H28" s="271"/>
      <c r="I28" s="270" t="s">
        <v>67</v>
      </c>
      <c r="J28" s="271"/>
      <c r="K28" s="271"/>
      <c r="L28" s="271"/>
      <c r="M28" s="271"/>
      <c r="N28" s="271"/>
      <c r="O28" s="272" t="s">
        <v>68</v>
      </c>
      <c r="P28" s="272"/>
      <c r="Q28" s="272"/>
      <c r="R28" s="272"/>
      <c r="S28" s="272"/>
      <c r="T28" s="272"/>
      <c r="U28" s="274" t="s">
        <v>69</v>
      </c>
      <c r="V28" s="274" t="s">
        <v>70</v>
      </c>
      <c r="W28" s="274" t="s">
        <v>71</v>
      </c>
      <c r="X28" s="274" t="s">
        <v>69</v>
      </c>
      <c r="Y28" s="274" t="s">
        <v>70</v>
      </c>
      <c r="Z28" s="274" t="s">
        <v>71</v>
      </c>
      <c r="AA28" s="274" t="s">
        <v>69</v>
      </c>
      <c r="AB28" s="274" t="s">
        <v>70</v>
      </c>
      <c r="AC28" s="274" t="s">
        <v>71</v>
      </c>
      <c r="AD28" s="274" t="s">
        <v>69</v>
      </c>
      <c r="AE28" s="274" t="s">
        <v>70</v>
      </c>
      <c r="AF28" s="274" t="s">
        <v>71</v>
      </c>
      <c r="AG28" s="292" t="s">
        <v>72</v>
      </c>
      <c r="AH28" s="292" t="s">
        <v>73</v>
      </c>
      <c r="AI28" s="290" t="s">
        <v>74</v>
      </c>
      <c r="AK28" s="239" t="s">
        <v>142</v>
      </c>
      <c r="AL28" s="239" t="s">
        <v>138</v>
      </c>
    </row>
    <row r="29" spans="1:38" s="30" customFormat="1" ht="69" customHeight="1" x14ac:dyDescent="0.35">
      <c r="A29" s="264"/>
      <c r="B29" s="267"/>
      <c r="C29" s="270" t="s">
        <v>69</v>
      </c>
      <c r="D29" s="271"/>
      <c r="E29" s="270" t="s">
        <v>70</v>
      </c>
      <c r="F29" s="271"/>
      <c r="G29" s="270" t="s">
        <v>71</v>
      </c>
      <c r="H29" s="271"/>
      <c r="I29" s="270" t="s">
        <v>69</v>
      </c>
      <c r="J29" s="271"/>
      <c r="K29" s="270" t="s">
        <v>70</v>
      </c>
      <c r="L29" s="271"/>
      <c r="M29" s="270" t="s">
        <v>71</v>
      </c>
      <c r="N29" s="271"/>
      <c r="O29" s="272" t="s">
        <v>69</v>
      </c>
      <c r="P29" s="272"/>
      <c r="Q29" s="272" t="s">
        <v>70</v>
      </c>
      <c r="R29" s="272"/>
      <c r="S29" s="272" t="s">
        <v>71</v>
      </c>
      <c r="T29" s="272"/>
      <c r="U29" s="267"/>
      <c r="V29" s="267"/>
      <c r="W29" s="267"/>
      <c r="X29" s="267"/>
      <c r="Y29" s="267"/>
      <c r="Z29" s="267"/>
      <c r="AA29" s="267"/>
      <c r="AB29" s="267"/>
      <c r="AC29" s="267"/>
      <c r="AD29" s="267"/>
      <c r="AE29" s="267"/>
      <c r="AF29" s="267"/>
      <c r="AG29" s="293"/>
      <c r="AH29" s="293"/>
      <c r="AI29" s="291"/>
      <c r="AK29" s="240"/>
      <c r="AL29" s="240"/>
    </row>
    <row r="30" spans="1:38" s="30" customFormat="1" x14ac:dyDescent="0.35">
      <c r="A30" s="144"/>
      <c r="B30" s="145"/>
      <c r="C30" s="256" t="s">
        <v>10</v>
      </c>
      <c r="D30" s="257"/>
      <c r="E30" s="256" t="s">
        <v>11</v>
      </c>
      <c r="F30" s="257"/>
      <c r="G30" s="256" t="s">
        <v>12</v>
      </c>
      <c r="H30" s="257"/>
      <c r="I30" s="256" t="s">
        <v>13</v>
      </c>
      <c r="J30" s="257"/>
      <c r="K30" s="256" t="s">
        <v>14</v>
      </c>
      <c r="L30" s="257"/>
      <c r="M30" s="256" t="s">
        <v>15</v>
      </c>
      <c r="N30" s="257"/>
      <c r="O30" s="268" t="s">
        <v>16</v>
      </c>
      <c r="P30" s="269"/>
      <c r="Q30" s="268" t="s">
        <v>17</v>
      </c>
      <c r="R30" s="269"/>
      <c r="S30" s="268" t="s">
        <v>18</v>
      </c>
      <c r="T30" s="269"/>
      <c r="U30" s="146" t="s">
        <v>19</v>
      </c>
      <c r="V30" s="146" t="s">
        <v>43</v>
      </c>
      <c r="W30" s="146" t="s">
        <v>44</v>
      </c>
      <c r="X30" s="146" t="s">
        <v>46</v>
      </c>
      <c r="Y30" s="146" t="s">
        <v>48</v>
      </c>
      <c r="Z30" s="146" t="s">
        <v>50</v>
      </c>
      <c r="AA30" s="146" t="s">
        <v>52</v>
      </c>
      <c r="AB30" s="146" t="s">
        <v>54</v>
      </c>
      <c r="AC30" s="146" t="s">
        <v>56</v>
      </c>
      <c r="AD30" s="146" t="s">
        <v>58</v>
      </c>
      <c r="AE30" s="146" t="s">
        <v>75</v>
      </c>
      <c r="AF30" s="146" t="s">
        <v>76</v>
      </c>
      <c r="AG30" s="156" t="s">
        <v>77</v>
      </c>
      <c r="AH30" s="156" t="s">
        <v>78</v>
      </c>
      <c r="AI30" s="157" t="s">
        <v>79</v>
      </c>
      <c r="AK30" s="114" t="s">
        <v>139</v>
      </c>
      <c r="AL30" s="114" t="s">
        <v>139</v>
      </c>
    </row>
    <row r="31" spans="1:38" s="30" customFormat="1" x14ac:dyDescent="0.35">
      <c r="A31" s="27" t="s">
        <v>20</v>
      </c>
      <c r="B31" s="148"/>
      <c r="C31" s="252"/>
      <c r="D31" s="253"/>
      <c r="E31" s="254"/>
      <c r="F31" s="255"/>
      <c r="G31" s="254"/>
      <c r="H31" s="255"/>
      <c r="I31" s="254"/>
      <c r="J31" s="255"/>
      <c r="K31" s="254"/>
      <c r="L31" s="255"/>
      <c r="M31" s="254"/>
      <c r="N31" s="255"/>
      <c r="O31" s="275"/>
      <c r="P31" s="276"/>
      <c r="Q31" s="275"/>
      <c r="R31" s="276"/>
      <c r="S31" s="275"/>
      <c r="T31" s="276"/>
      <c r="U31" s="149"/>
      <c r="V31" s="149"/>
      <c r="W31" s="149"/>
      <c r="X31" s="150"/>
      <c r="Y31" s="150"/>
      <c r="Z31" s="150"/>
      <c r="AA31" s="150"/>
      <c r="AB31" s="150"/>
      <c r="AC31" s="150"/>
      <c r="AD31" s="150"/>
      <c r="AE31" s="150"/>
      <c r="AF31" s="150"/>
      <c r="AG31" s="158"/>
      <c r="AH31" s="158"/>
      <c r="AI31" s="159"/>
      <c r="AK31" s="135"/>
      <c r="AL31" s="135"/>
    </row>
    <row r="32" spans="1:38" s="30" customFormat="1" x14ac:dyDescent="0.35">
      <c r="A32" s="153" t="s">
        <v>21</v>
      </c>
      <c r="B32" s="8" t="s">
        <v>10</v>
      </c>
      <c r="C32" s="233">
        <v>6</v>
      </c>
      <c r="D32" s="234"/>
      <c r="E32" s="277"/>
      <c r="F32" s="277"/>
      <c r="G32" s="278">
        <v>590</v>
      </c>
      <c r="H32" s="278"/>
      <c r="I32" s="279">
        <v>4</v>
      </c>
      <c r="J32" s="280"/>
      <c r="K32" s="277"/>
      <c r="L32" s="277"/>
      <c r="M32" s="278">
        <v>350</v>
      </c>
      <c r="N32" s="278"/>
      <c r="O32" s="281">
        <f t="shared" ref="O32:O41" si="43">SUM(C32,I32)</f>
        <v>10</v>
      </c>
      <c r="P32" s="282"/>
      <c r="Q32" s="281">
        <f t="shared" ref="Q32:Q41" si="44">SUM(E32,K32)</f>
        <v>0</v>
      </c>
      <c r="R32" s="282"/>
      <c r="S32" s="281">
        <f t="shared" ref="S32:S41" si="45">SUM(G32,M32)</f>
        <v>940</v>
      </c>
      <c r="T32" s="282"/>
      <c r="U32" s="182"/>
      <c r="V32" s="183"/>
      <c r="W32" s="182"/>
      <c r="X32" s="182"/>
      <c r="Y32" s="183"/>
      <c r="Z32" s="182"/>
      <c r="AA32" s="184">
        <v>1</v>
      </c>
      <c r="AB32" s="183"/>
      <c r="AC32" s="182">
        <v>50</v>
      </c>
      <c r="AD32" s="184"/>
      <c r="AE32" s="183"/>
      <c r="AF32" s="182"/>
      <c r="AG32" s="185">
        <f t="shared" ref="AG32:AG41" si="46">SUM(O32,X32,AA32,AD32)</f>
        <v>11</v>
      </c>
      <c r="AH32" s="186"/>
      <c r="AI32" s="187">
        <f>SUM(S32,Z32,AC32,AF32)</f>
        <v>990</v>
      </c>
      <c r="AK32" s="133">
        <f>'Schedule 3b'!C28</f>
        <v>37655.813953488374</v>
      </c>
      <c r="AL32" s="133">
        <f>AK32/AI32</f>
        <v>38.036175710594314</v>
      </c>
    </row>
    <row r="33" spans="1:38" s="30" customFormat="1" x14ac:dyDescent="0.35">
      <c r="A33" s="153" t="s">
        <v>80</v>
      </c>
      <c r="B33" s="8" t="s">
        <v>11</v>
      </c>
      <c r="C33" s="233">
        <v>11</v>
      </c>
      <c r="D33" s="234"/>
      <c r="E33" s="277"/>
      <c r="F33" s="277"/>
      <c r="G33" s="278">
        <v>990</v>
      </c>
      <c r="H33" s="278"/>
      <c r="I33" s="279">
        <v>7</v>
      </c>
      <c r="J33" s="280"/>
      <c r="K33" s="277"/>
      <c r="L33" s="277"/>
      <c r="M33" s="278">
        <v>670</v>
      </c>
      <c r="N33" s="278"/>
      <c r="O33" s="281">
        <f t="shared" si="43"/>
        <v>18</v>
      </c>
      <c r="P33" s="282"/>
      <c r="Q33" s="281">
        <f t="shared" si="44"/>
        <v>0</v>
      </c>
      <c r="R33" s="282"/>
      <c r="S33" s="281">
        <f t="shared" si="45"/>
        <v>1660</v>
      </c>
      <c r="T33" s="282"/>
      <c r="U33" s="182"/>
      <c r="V33" s="183"/>
      <c r="W33" s="182"/>
      <c r="X33" s="182"/>
      <c r="Y33" s="183"/>
      <c r="Z33" s="182"/>
      <c r="AA33" s="184">
        <v>3</v>
      </c>
      <c r="AB33" s="183"/>
      <c r="AC33" s="182">
        <v>160</v>
      </c>
      <c r="AD33" s="184"/>
      <c r="AE33" s="183"/>
      <c r="AF33" s="182"/>
      <c r="AG33" s="185">
        <f t="shared" si="46"/>
        <v>21</v>
      </c>
      <c r="AH33" s="186"/>
      <c r="AI33" s="187">
        <f>SUM(S33,Z33,AC33,AF33)</f>
        <v>1820</v>
      </c>
      <c r="AK33" s="133">
        <f>'Schedule 3b'!C29</f>
        <v>69225.839793281659</v>
      </c>
      <c r="AL33" s="133">
        <f t="shared" ref="AL33" si="47">AK33/AI33</f>
        <v>38.036175710594321</v>
      </c>
    </row>
    <row r="34" spans="1:38" s="30" customFormat="1" x14ac:dyDescent="0.35">
      <c r="A34" s="153" t="s">
        <v>23</v>
      </c>
      <c r="B34" s="8" t="s">
        <v>12</v>
      </c>
      <c r="C34" s="233"/>
      <c r="D34" s="234"/>
      <c r="E34" s="277"/>
      <c r="F34" s="277"/>
      <c r="G34" s="283"/>
      <c r="H34" s="284"/>
      <c r="I34" s="279"/>
      <c r="J34" s="280"/>
      <c r="K34" s="277"/>
      <c r="L34" s="277"/>
      <c r="M34" s="283"/>
      <c r="N34" s="284"/>
      <c r="O34" s="281">
        <f t="shared" si="43"/>
        <v>0</v>
      </c>
      <c r="P34" s="282"/>
      <c r="Q34" s="281">
        <f t="shared" si="44"/>
        <v>0</v>
      </c>
      <c r="R34" s="282"/>
      <c r="S34" s="281">
        <f t="shared" si="45"/>
        <v>0</v>
      </c>
      <c r="T34" s="282"/>
      <c r="U34" s="182"/>
      <c r="V34" s="183"/>
      <c r="W34" s="182"/>
      <c r="X34" s="182"/>
      <c r="Y34" s="183"/>
      <c r="Z34" s="182"/>
      <c r="AA34" s="184"/>
      <c r="AB34" s="183"/>
      <c r="AC34" s="182"/>
      <c r="AD34" s="184"/>
      <c r="AE34" s="183"/>
      <c r="AF34" s="182"/>
      <c r="AG34" s="185">
        <f t="shared" si="46"/>
        <v>0</v>
      </c>
      <c r="AH34" s="186"/>
      <c r="AI34" s="187">
        <f>SUM(S34,Z34,AC34,AF34)</f>
        <v>0</v>
      </c>
      <c r="AK34" s="133">
        <f>'Schedule 3b'!C30</f>
        <v>0</v>
      </c>
      <c r="AL34" s="133">
        <v>0</v>
      </c>
    </row>
    <row r="35" spans="1:38" s="30" customFormat="1" x14ac:dyDescent="0.35">
      <c r="A35" s="153" t="s">
        <v>24</v>
      </c>
      <c r="B35" s="8" t="s">
        <v>13</v>
      </c>
      <c r="C35" s="233">
        <v>2</v>
      </c>
      <c r="D35" s="234"/>
      <c r="E35" s="233">
        <v>20</v>
      </c>
      <c r="F35" s="234"/>
      <c r="G35" s="277"/>
      <c r="H35" s="277"/>
      <c r="I35" s="279">
        <v>1</v>
      </c>
      <c r="J35" s="280"/>
      <c r="K35" s="233">
        <v>10</v>
      </c>
      <c r="L35" s="234"/>
      <c r="M35" s="277"/>
      <c r="N35" s="277"/>
      <c r="O35" s="281">
        <f t="shared" si="43"/>
        <v>3</v>
      </c>
      <c r="P35" s="282"/>
      <c r="Q35" s="281">
        <f t="shared" si="44"/>
        <v>30</v>
      </c>
      <c r="R35" s="282"/>
      <c r="S35" s="281">
        <f t="shared" si="45"/>
        <v>0</v>
      </c>
      <c r="T35" s="282"/>
      <c r="U35" s="182"/>
      <c r="V35" s="182"/>
      <c r="W35" s="183"/>
      <c r="X35" s="182"/>
      <c r="Y35" s="182"/>
      <c r="Z35" s="183"/>
      <c r="AA35" s="184">
        <v>3</v>
      </c>
      <c r="AB35" s="182">
        <v>20</v>
      </c>
      <c r="AC35" s="183"/>
      <c r="AD35" s="184"/>
      <c r="AE35" s="182"/>
      <c r="AF35" s="183"/>
      <c r="AG35" s="185">
        <f t="shared" si="46"/>
        <v>6</v>
      </c>
      <c r="AH35" s="188">
        <f>SUM(Q35,Y35,AB35,AE35)</f>
        <v>50</v>
      </c>
      <c r="AI35" s="189"/>
      <c r="AK35" s="133">
        <f>'Schedule 3b'!C31</f>
        <v>24723.514211886304</v>
      </c>
      <c r="AL35" s="133">
        <f>AK35/AH35</f>
        <v>494.4702842377261</v>
      </c>
    </row>
    <row r="36" spans="1:38" s="30" customFormat="1" x14ac:dyDescent="0.35">
      <c r="A36" s="153" t="s">
        <v>25</v>
      </c>
      <c r="B36" s="8" t="s">
        <v>14</v>
      </c>
      <c r="C36" s="233"/>
      <c r="D36" s="234"/>
      <c r="E36" s="283"/>
      <c r="F36" s="284"/>
      <c r="G36" s="285"/>
      <c r="H36" s="286"/>
      <c r="I36" s="279">
        <v>3</v>
      </c>
      <c r="J36" s="280"/>
      <c r="K36" s="283">
        <v>150</v>
      </c>
      <c r="L36" s="284"/>
      <c r="M36" s="285"/>
      <c r="N36" s="286"/>
      <c r="O36" s="281">
        <f t="shared" si="43"/>
        <v>3</v>
      </c>
      <c r="P36" s="282"/>
      <c r="Q36" s="281">
        <f t="shared" si="44"/>
        <v>150</v>
      </c>
      <c r="R36" s="282"/>
      <c r="S36" s="281">
        <f t="shared" si="45"/>
        <v>0</v>
      </c>
      <c r="T36" s="282"/>
      <c r="U36" s="182"/>
      <c r="V36" s="182"/>
      <c r="W36" s="183"/>
      <c r="X36" s="182"/>
      <c r="Y36" s="182"/>
      <c r="Z36" s="183"/>
      <c r="AA36" s="184">
        <v>1</v>
      </c>
      <c r="AB36" s="182">
        <v>25</v>
      </c>
      <c r="AC36" s="183"/>
      <c r="AD36" s="184"/>
      <c r="AE36" s="182"/>
      <c r="AF36" s="183"/>
      <c r="AG36" s="185">
        <f t="shared" si="46"/>
        <v>4</v>
      </c>
      <c r="AH36" s="188">
        <f>SUM(Q36,Y36,AB36,AE36)</f>
        <v>175</v>
      </c>
      <c r="AI36" s="189"/>
      <c r="AK36" s="133">
        <f>'Schedule 3b'!C32</f>
        <v>6656.3307493540051</v>
      </c>
      <c r="AL36" s="133">
        <f>AK36/AH36</f>
        <v>38.036175710594314</v>
      </c>
    </row>
    <row r="37" spans="1:38" s="30" customFormat="1" x14ac:dyDescent="0.35">
      <c r="A37" s="153" t="s">
        <v>26</v>
      </c>
      <c r="B37" s="8" t="s">
        <v>15</v>
      </c>
      <c r="C37" s="233"/>
      <c r="D37" s="234"/>
      <c r="E37" s="283"/>
      <c r="F37" s="284"/>
      <c r="G37" s="285"/>
      <c r="H37" s="286"/>
      <c r="I37" s="279"/>
      <c r="J37" s="280"/>
      <c r="K37" s="283"/>
      <c r="L37" s="284"/>
      <c r="M37" s="285"/>
      <c r="N37" s="286"/>
      <c r="O37" s="281">
        <f t="shared" si="43"/>
        <v>0</v>
      </c>
      <c r="P37" s="282"/>
      <c r="Q37" s="281">
        <f t="shared" si="44"/>
        <v>0</v>
      </c>
      <c r="R37" s="282"/>
      <c r="S37" s="281">
        <f t="shared" si="45"/>
        <v>0</v>
      </c>
      <c r="T37" s="282"/>
      <c r="U37" s="182"/>
      <c r="V37" s="182"/>
      <c r="W37" s="183"/>
      <c r="X37" s="182"/>
      <c r="Y37" s="182"/>
      <c r="Z37" s="183"/>
      <c r="AA37" s="184"/>
      <c r="AB37" s="182"/>
      <c r="AC37" s="183"/>
      <c r="AD37" s="184"/>
      <c r="AE37" s="182"/>
      <c r="AF37" s="183"/>
      <c r="AG37" s="185">
        <f t="shared" si="46"/>
        <v>0</v>
      </c>
      <c r="AH37" s="188">
        <f>SUM(Q37,Y37,AB37,AE37)</f>
        <v>0</v>
      </c>
      <c r="AI37" s="189"/>
      <c r="AK37" s="133">
        <f>'Schedule 3b'!C33</f>
        <v>0</v>
      </c>
      <c r="AL37" s="133">
        <v>0</v>
      </c>
    </row>
    <row r="38" spans="1:38" s="30" customFormat="1" x14ac:dyDescent="0.35">
      <c r="A38" s="154" t="s">
        <v>27</v>
      </c>
      <c r="B38" s="8" t="s">
        <v>16</v>
      </c>
      <c r="C38" s="233"/>
      <c r="D38" s="234"/>
      <c r="E38" s="285"/>
      <c r="F38" s="286"/>
      <c r="G38" s="283"/>
      <c r="H38" s="284"/>
      <c r="I38" s="283"/>
      <c r="J38" s="284"/>
      <c r="K38" s="285"/>
      <c r="L38" s="286"/>
      <c r="M38" s="283"/>
      <c r="N38" s="284"/>
      <c r="O38" s="281">
        <f t="shared" si="43"/>
        <v>0</v>
      </c>
      <c r="P38" s="282"/>
      <c r="Q38" s="281">
        <f t="shared" si="44"/>
        <v>0</v>
      </c>
      <c r="R38" s="282"/>
      <c r="S38" s="281">
        <f t="shared" si="45"/>
        <v>0</v>
      </c>
      <c r="T38" s="282"/>
      <c r="U38" s="182"/>
      <c r="V38" s="190"/>
      <c r="W38" s="191"/>
      <c r="X38" s="182"/>
      <c r="Y38" s="190"/>
      <c r="Z38" s="191"/>
      <c r="AA38" s="191"/>
      <c r="AB38" s="190"/>
      <c r="AC38" s="191"/>
      <c r="AD38" s="191"/>
      <c r="AE38" s="190"/>
      <c r="AF38" s="191"/>
      <c r="AG38" s="185">
        <f t="shared" si="46"/>
        <v>0</v>
      </c>
      <c r="AH38" s="192"/>
      <c r="AI38" s="197">
        <f>SUM(S38,Z38,AC38,AF38)</f>
        <v>0</v>
      </c>
      <c r="AK38" s="133">
        <f>'Schedule 3b'!C34</f>
        <v>0</v>
      </c>
      <c r="AL38" s="136">
        <v>0</v>
      </c>
    </row>
    <row r="39" spans="1:38" s="30" customFormat="1" x14ac:dyDescent="0.35">
      <c r="A39" s="154" t="s">
        <v>28</v>
      </c>
      <c r="B39" s="8" t="s">
        <v>17</v>
      </c>
      <c r="C39" s="233"/>
      <c r="D39" s="234"/>
      <c r="E39" s="285"/>
      <c r="F39" s="286"/>
      <c r="G39" s="283"/>
      <c r="H39" s="284"/>
      <c r="I39" s="283"/>
      <c r="J39" s="284"/>
      <c r="K39" s="285"/>
      <c r="L39" s="286"/>
      <c r="M39" s="283"/>
      <c r="N39" s="284"/>
      <c r="O39" s="281">
        <f t="shared" si="43"/>
        <v>0</v>
      </c>
      <c r="P39" s="282"/>
      <c r="Q39" s="281">
        <f t="shared" si="44"/>
        <v>0</v>
      </c>
      <c r="R39" s="282"/>
      <c r="S39" s="281">
        <f t="shared" si="45"/>
        <v>0</v>
      </c>
      <c r="T39" s="282"/>
      <c r="U39" s="182"/>
      <c r="V39" s="190"/>
      <c r="W39" s="191"/>
      <c r="X39" s="182"/>
      <c r="Y39" s="190"/>
      <c r="Z39" s="191"/>
      <c r="AA39" s="191"/>
      <c r="AB39" s="190"/>
      <c r="AC39" s="191"/>
      <c r="AD39" s="191"/>
      <c r="AE39" s="190"/>
      <c r="AF39" s="191"/>
      <c r="AG39" s="185">
        <f t="shared" si="46"/>
        <v>0</v>
      </c>
      <c r="AH39" s="192"/>
      <c r="AI39" s="197">
        <f>SUM(S39,Z39,AC39,AF39)</f>
        <v>0</v>
      </c>
      <c r="AK39" s="133">
        <f>'Schedule 3b'!C35</f>
        <v>0</v>
      </c>
      <c r="AL39" s="133">
        <v>0</v>
      </c>
    </row>
    <row r="40" spans="1:38" s="30" customFormat="1" ht="15" thickBot="1" x14ac:dyDescent="0.4">
      <c r="A40" s="155" t="s">
        <v>137</v>
      </c>
      <c r="B40" s="8"/>
      <c r="C40" s="249">
        <f>SUM(C32:D39)</f>
        <v>19</v>
      </c>
      <c r="D40" s="250"/>
      <c r="E40" s="249">
        <f t="shared" ref="E40" si="48">SUM(E32:F39)</f>
        <v>20</v>
      </c>
      <c r="F40" s="250"/>
      <c r="G40" s="249">
        <f t="shared" ref="G40" si="49">SUM(G32:H39)</f>
        <v>1580</v>
      </c>
      <c r="H40" s="250"/>
      <c r="I40" s="249">
        <f t="shared" ref="I40" si="50">SUM(I32:J39)</f>
        <v>15</v>
      </c>
      <c r="J40" s="250"/>
      <c r="K40" s="249">
        <f t="shared" ref="K40" si="51">SUM(K32:L39)</f>
        <v>160</v>
      </c>
      <c r="L40" s="250"/>
      <c r="M40" s="249">
        <f t="shared" ref="M40:Q40" si="52">SUM(M32:N39)</f>
        <v>1020</v>
      </c>
      <c r="N40" s="250"/>
      <c r="O40" s="249">
        <f t="shared" si="52"/>
        <v>34</v>
      </c>
      <c r="P40" s="250"/>
      <c r="Q40" s="249">
        <f t="shared" si="52"/>
        <v>180</v>
      </c>
      <c r="R40" s="250"/>
      <c r="S40" s="249">
        <f>SUM(S32:T39)</f>
        <v>2600</v>
      </c>
      <c r="T40" s="250"/>
      <c r="U40" s="193">
        <f>SUM(U32:U39)</f>
        <v>0</v>
      </c>
      <c r="V40" s="193">
        <f t="shared" ref="V40:AF40" si="53">SUM(V32:V39)</f>
        <v>0</v>
      </c>
      <c r="W40" s="193">
        <f t="shared" si="53"/>
        <v>0</v>
      </c>
      <c r="X40" s="193">
        <f t="shared" si="53"/>
        <v>0</v>
      </c>
      <c r="Y40" s="193">
        <f t="shared" si="53"/>
        <v>0</v>
      </c>
      <c r="Z40" s="193">
        <f t="shared" si="53"/>
        <v>0</v>
      </c>
      <c r="AA40" s="193">
        <f t="shared" si="53"/>
        <v>8</v>
      </c>
      <c r="AB40" s="193">
        <f t="shared" si="53"/>
        <v>45</v>
      </c>
      <c r="AC40" s="193">
        <f t="shared" si="53"/>
        <v>210</v>
      </c>
      <c r="AD40" s="193">
        <f t="shared" si="53"/>
        <v>0</v>
      </c>
      <c r="AE40" s="193">
        <f t="shared" si="53"/>
        <v>0</v>
      </c>
      <c r="AF40" s="193">
        <f t="shared" si="53"/>
        <v>0</v>
      </c>
      <c r="AG40" s="193">
        <f t="shared" ref="AG40" si="54">SUM(AG32:AG39)</f>
        <v>42</v>
      </c>
      <c r="AH40" s="193">
        <f t="shared" ref="AH40" si="55">SUM(AH32:AH39)</f>
        <v>225</v>
      </c>
      <c r="AI40" s="194">
        <f t="shared" ref="AI40" si="56">SUM(AI32:AI39)</f>
        <v>2810</v>
      </c>
      <c r="AK40" s="133">
        <f>'Schedule 3b'!C36</f>
        <v>138261.49870801033</v>
      </c>
      <c r="AL40" s="133">
        <f>AK40/SUM(AH40:AI40)</f>
        <v>45.555683264583308</v>
      </c>
    </row>
    <row r="41" spans="1:38" s="30" customFormat="1" x14ac:dyDescent="0.35">
      <c r="A41" s="154" t="s">
        <v>129</v>
      </c>
      <c r="B41" s="8" t="s">
        <v>18</v>
      </c>
      <c r="C41" s="233">
        <v>3</v>
      </c>
      <c r="D41" s="234"/>
      <c r="E41" s="233"/>
      <c r="F41" s="234"/>
      <c r="G41" s="233">
        <v>600</v>
      </c>
      <c r="H41" s="234"/>
      <c r="I41" s="233"/>
      <c r="J41" s="234"/>
      <c r="K41" s="233"/>
      <c r="L41" s="234"/>
      <c r="M41" s="233"/>
      <c r="N41" s="234"/>
      <c r="O41" s="281">
        <f t="shared" si="43"/>
        <v>3</v>
      </c>
      <c r="P41" s="282"/>
      <c r="Q41" s="281">
        <f t="shared" si="44"/>
        <v>0</v>
      </c>
      <c r="R41" s="282"/>
      <c r="S41" s="281">
        <f t="shared" si="45"/>
        <v>600</v>
      </c>
      <c r="T41" s="282"/>
      <c r="U41" s="182"/>
      <c r="V41" s="195"/>
      <c r="W41" s="195"/>
      <c r="X41" s="182"/>
      <c r="Y41" s="195"/>
      <c r="Z41" s="195"/>
      <c r="AA41" s="195"/>
      <c r="AB41" s="195"/>
      <c r="AC41" s="195"/>
      <c r="AD41" s="195"/>
      <c r="AE41" s="195"/>
      <c r="AF41" s="195"/>
      <c r="AG41" s="185">
        <f t="shared" si="46"/>
        <v>3</v>
      </c>
      <c r="AH41" s="196">
        <f>SUM(Q41,Y41,AB41,AE41)</f>
        <v>0</v>
      </c>
      <c r="AI41" s="197">
        <f>SUM(S41,Z41,AC41,AF41)</f>
        <v>600</v>
      </c>
      <c r="AK41" s="133">
        <f>'Schedule 3b'!C37</f>
        <v>22821.705426356588</v>
      </c>
      <c r="AL41" s="133">
        <f>AK41/AI41</f>
        <v>38.036175710594314</v>
      </c>
    </row>
    <row r="42" spans="1:38" s="30" customFormat="1" x14ac:dyDescent="0.35">
      <c r="A42" s="154" t="s">
        <v>130</v>
      </c>
      <c r="B42" s="8" t="s">
        <v>19</v>
      </c>
      <c r="C42" s="233"/>
      <c r="D42" s="234"/>
      <c r="E42" s="233"/>
      <c r="F42" s="234"/>
      <c r="G42" s="233"/>
      <c r="H42" s="234"/>
      <c r="I42" s="233"/>
      <c r="J42" s="234"/>
      <c r="K42" s="233"/>
      <c r="L42" s="234"/>
      <c r="M42" s="233"/>
      <c r="N42" s="234"/>
      <c r="O42" s="198"/>
      <c r="P42" s="199"/>
      <c r="Q42" s="198"/>
      <c r="R42" s="199"/>
      <c r="S42" s="198"/>
      <c r="T42" s="199"/>
      <c r="U42" s="200"/>
      <c r="V42" s="201"/>
      <c r="W42" s="201"/>
      <c r="X42" s="200"/>
      <c r="Y42" s="201"/>
      <c r="Z42" s="201"/>
      <c r="AA42" s="201"/>
      <c r="AB42" s="201"/>
      <c r="AC42" s="201"/>
      <c r="AD42" s="201"/>
      <c r="AE42" s="201"/>
      <c r="AF42" s="201"/>
      <c r="AG42" s="202"/>
      <c r="AH42" s="202"/>
      <c r="AI42" s="203"/>
      <c r="AK42" s="133">
        <f>'Schedule 3b'!C38</f>
        <v>0</v>
      </c>
      <c r="AL42" s="133">
        <v>0</v>
      </c>
    </row>
    <row r="43" spans="1:38" s="30" customFormat="1" x14ac:dyDescent="0.35">
      <c r="A43" s="154" t="s">
        <v>131</v>
      </c>
      <c r="B43" s="8" t="s">
        <v>43</v>
      </c>
      <c r="C43" s="233"/>
      <c r="D43" s="234"/>
      <c r="E43" s="235"/>
      <c r="F43" s="236"/>
      <c r="G43" s="233"/>
      <c r="H43" s="234"/>
      <c r="I43" s="233"/>
      <c r="J43" s="234"/>
      <c r="K43" s="235"/>
      <c r="L43" s="236"/>
      <c r="M43" s="233"/>
      <c r="N43" s="234"/>
      <c r="O43" s="198"/>
      <c r="P43" s="199"/>
      <c r="Q43" s="198"/>
      <c r="R43" s="199"/>
      <c r="S43" s="198"/>
      <c r="T43" s="199"/>
      <c r="U43" s="200"/>
      <c r="V43" s="210"/>
      <c r="W43" s="201"/>
      <c r="X43" s="200"/>
      <c r="Y43" s="210"/>
      <c r="Z43" s="201"/>
      <c r="AA43" s="201"/>
      <c r="AB43" s="210"/>
      <c r="AC43" s="201"/>
      <c r="AD43" s="201"/>
      <c r="AE43" s="210"/>
      <c r="AF43" s="201"/>
      <c r="AG43" s="202"/>
      <c r="AH43" s="202"/>
      <c r="AI43" s="203"/>
      <c r="AK43" s="133">
        <f>'Schedule 3b'!C39</f>
        <v>0</v>
      </c>
      <c r="AL43" s="133">
        <v>0</v>
      </c>
    </row>
    <row r="44" spans="1:38" s="30" customFormat="1" ht="15" thickBot="1" x14ac:dyDescent="0.4">
      <c r="A44" s="155" t="s">
        <v>81</v>
      </c>
      <c r="B44" s="116" t="s">
        <v>44</v>
      </c>
      <c r="C44" s="249">
        <f>SUM(C40:D43)</f>
        <v>22</v>
      </c>
      <c r="D44" s="250"/>
      <c r="E44" s="249">
        <f t="shared" ref="E44" si="57">SUM(E40:F43)</f>
        <v>20</v>
      </c>
      <c r="F44" s="250"/>
      <c r="G44" s="249">
        <f t="shared" ref="G44" si="58">SUM(G40:H43)</f>
        <v>2180</v>
      </c>
      <c r="H44" s="250"/>
      <c r="I44" s="249">
        <f t="shared" ref="I44" si="59">SUM(I40:J43)</f>
        <v>15</v>
      </c>
      <c r="J44" s="250"/>
      <c r="K44" s="249">
        <f t="shared" ref="K44" si="60">SUM(K40:L43)</f>
        <v>160</v>
      </c>
      <c r="L44" s="250"/>
      <c r="M44" s="249">
        <f t="shared" ref="M44" si="61">SUM(M40:N43)</f>
        <v>1020</v>
      </c>
      <c r="N44" s="250"/>
      <c r="O44" s="249">
        <f t="shared" ref="O44" si="62">SUM(O40:P43)</f>
        <v>37</v>
      </c>
      <c r="P44" s="250"/>
      <c r="Q44" s="249">
        <f t="shared" ref="Q44" si="63">SUM(Q40:R43)</f>
        <v>180</v>
      </c>
      <c r="R44" s="250"/>
      <c r="S44" s="249">
        <f t="shared" ref="S44" si="64">SUM(S40:T43)</f>
        <v>3200</v>
      </c>
      <c r="T44" s="250"/>
      <c r="U44" s="193">
        <f>SUM(U40:U43)</f>
        <v>0</v>
      </c>
      <c r="V44" s="193">
        <f t="shared" ref="V44:AG44" si="65">SUM(V40:V43)</f>
        <v>0</v>
      </c>
      <c r="W44" s="193">
        <f t="shared" si="65"/>
        <v>0</v>
      </c>
      <c r="X44" s="193">
        <f t="shared" si="65"/>
        <v>0</v>
      </c>
      <c r="Y44" s="193">
        <f t="shared" si="65"/>
        <v>0</v>
      </c>
      <c r="Z44" s="193">
        <f t="shared" si="65"/>
        <v>0</v>
      </c>
      <c r="AA44" s="193">
        <f t="shared" si="65"/>
        <v>8</v>
      </c>
      <c r="AB44" s="193">
        <f t="shared" si="65"/>
        <v>45</v>
      </c>
      <c r="AC44" s="193">
        <f t="shared" si="65"/>
        <v>210</v>
      </c>
      <c r="AD44" s="193">
        <f t="shared" si="65"/>
        <v>0</v>
      </c>
      <c r="AE44" s="193">
        <f t="shared" si="65"/>
        <v>0</v>
      </c>
      <c r="AF44" s="193">
        <f t="shared" si="65"/>
        <v>0</v>
      </c>
      <c r="AG44" s="193">
        <f t="shared" si="65"/>
        <v>45</v>
      </c>
      <c r="AH44" s="193">
        <f>SUM(AH40:AH43)</f>
        <v>225</v>
      </c>
      <c r="AI44" s="194">
        <f t="shared" ref="AI44" si="66">SUM(AI40:AI43)</f>
        <v>3410</v>
      </c>
      <c r="AK44" s="133">
        <f>'Schedule 3b'!C40</f>
        <v>161083.20413436691</v>
      </c>
      <c r="AL44" s="133">
        <f>AK44/SUM(AH44:AI44)</f>
        <v>44.314499074103686</v>
      </c>
    </row>
    <row r="45" spans="1:38" s="30" customFormat="1" x14ac:dyDescent="0.35">
      <c r="B45" s="31"/>
      <c r="C45" s="32"/>
      <c r="D45" s="32"/>
      <c r="O45" s="64"/>
      <c r="P45" s="64"/>
      <c r="Q45" s="64"/>
      <c r="R45" s="64"/>
      <c r="S45" s="64"/>
      <c r="T45" s="64"/>
    </row>
    <row r="46" spans="1:38" s="30" customFormat="1" ht="15" thickBot="1" x14ac:dyDescent="0.4">
      <c r="B46" s="31"/>
      <c r="C46" s="32"/>
      <c r="D46" s="32"/>
      <c r="O46" s="64"/>
      <c r="P46" s="64"/>
      <c r="Q46" s="64"/>
      <c r="R46" s="64"/>
      <c r="S46" s="64"/>
      <c r="T46" s="64"/>
    </row>
    <row r="47" spans="1:38" s="30" customFormat="1" x14ac:dyDescent="0.35">
      <c r="A47" s="12" t="s">
        <v>0</v>
      </c>
      <c r="B47" s="258" t="s">
        <v>83</v>
      </c>
      <c r="C47" s="258"/>
      <c r="D47" s="258"/>
      <c r="E47" s="258"/>
      <c r="F47" s="258"/>
      <c r="G47" s="258"/>
      <c r="H47" s="259"/>
      <c r="I47" s="140"/>
      <c r="J47" s="140"/>
      <c r="K47" s="141"/>
      <c r="L47" s="141"/>
      <c r="M47" s="141"/>
      <c r="N47" s="141"/>
      <c r="O47" s="142"/>
      <c r="P47" s="142"/>
      <c r="Q47" s="142"/>
      <c r="R47" s="142"/>
      <c r="S47" s="142"/>
      <c r="T47" s="142"/>
      <c r="U47" s="141"/>
      <c r="V47" s="141"/>
      <c r="W47" s="141"/>
      <c r="X47" s="141"/>
      <c r="Y47" s="141"/>
      <c r="Z47" s="141"/>
      <c r="AA47" s="141"/>
      <c r="AB47" s="141"/>
      <c r="AC47" s="141"/>
      <c r="AD47" s="141"/>
      <c r="AE47" s="141"/>
      <c r="AF47" s="141"/>
      <c r="AG47" s="141"/>
      <c r="AH47" s="141"/>
      <c r="AI47" s="141"/>
    </row>
    <row r="48" spans="1:38" s="30" customFormat="1" ht="15" thickBot="1" x14ac:dyDescent="0.4">
      <c r="A48" s="33" t="s">
        <v>1</v>
      </c>
      <c r="B48" s="260" t="s">
        <v>85</v>
      </c>
      <c r="C48" s="260"/>
      <c r="D48" s="260"/>
      <c r="E48" s="260"/>
      <c r="F48" s="260"/>
      <c r="G48" s="260"/>
      <c r="H48" s="261"/>
      <c r="I48" s="140"/>
      <c r="J48" s="140"/>
      <c r="K48" s="141"/>
      <c r="L48" s="141"/>
      <c r="M48" s="141"/>
      <c r="N48" s="141"/>
      <c r="O48" s="142"/>
      <c r="P48" s="142"/>
      <c r="Q48" s="142"/>
      <c r="R48" s="142"/>
      <c r="S48" s="142"/>
      <c r="T48" s="142"/>
      <c r="U48" s="141"/>
      <c r="V48" s="141"/>
      <c r="W48" s="141"/>
      <c r="X48" s="141"/>
      <c r="Y48" s="141"/>
      <c r="Z48" s="141"/>
      <c r="AA48" s="141"/>
      <c r="AB48" s="141"/>
      <c r="AC48" s="141"/>
      <c r="AD48" s="141"/>
      <c r="AE48" s="141"/>
      <c r="AF48" s="141"/>
      <c r="AG48" s="141"/>
      <c r="AH48" s="141"/>
      <c r="AI48" s="141"/>
    </row>
    <row r="49" spans="1:38" s="30" customFormat="1" x14ac:dyDescent="0.35">
      <c r="A49" s="262" t="s">
        <v>59</v>
      </c>
      <c r="B49" s="265"/>
      <c r="C49" s="241" t="s">
        <v>60</v>
      </c>
      <c r="D49" s="242"/>
      <c r="E49" s="242"/>
      <c r="F49" s="242"/>
      <c r="G49" s="242"/>
      <c r="H49" s="242"/>
      <c r="I49" s="242"/>
      <c r="J49" s="242"/>
      <c r="K49" s="242"/>
      <c r="L49" s="242"/>
      <c r="M49" s="242"/>
      <c r="N49" s="242"/>
      <c r="O49" s="242"/>
      <c r="P49" s="242"/>
      <c r="Q49" s="242"/>
      <c r="R49" s="242"/>
      <c r="S49" s="242"/>
      <c r="T49" s="251"/>
      <c r="U49" s="241" t="s">
        <v>61</v>
      </c>
      <c r="V49" s="242"/>
      <c r="W49" s="251"/>
      <c r="X49" s="241" t="s">
        <v>62</v>
      </c>
      <c r="Y49" s="242"/>
      <c r="Z49" s="251"/>
      <c r="AA49" s="241" t="s">
        <v>63</v>
      </c>
      <c r="AB49" s="242"/>
      <c r="AC49" s="251"/>
      <c r="AD49" s="241" t="s">
        <v>64</v>
      </c>
      <c r="AE49" s="242"/>
      <c r="AF49" s="251"/>
      <c r="AG49" s="241" t="s">
        <v>65</v>
      </c>
      <c r="AH49" s="242"/>
      <c r="AI49" s="273"/>
      <c r="AK49" s="241" t="s">
        <v>102</v>
      </c>
      <c r="AL49" s="242"/>
    </row>
    <row r="50" spans="1:38" s="30" customFormat="1" ht="63.75" customHeight="1" x14ac:dyDescent="0.35">
      <c r="A50" s="263"/>
      <c r="B50" s="266"/>
      <c r="C50" s="270" t="s">
        <v>66</v>
      </c>
      <c r="D50" s="271"/>
      <c r="E50" s="271"/>
      <c r="F50" s="271"/>
      <c r="G50" s="271"/>
      <c r="H50" s="271"/>
      <c r="I50" s="270" t="s">
        <v>67</v>
      </c>
      <c r="J50" s="271"/>
      <c r="K50" s="271"/>
      <c r="L50" s="271"/>
      <c r="M50" s="271"/>
      <c r="N50" s="271"/>
      <c r="O50" s="272" t="s">
        <v>68</v>
      </c>
      <c r="P50" s="272"/>
      <c r="Q50" s="272"/>
      <c r="R50" s="272"/>
      <c r="S50" s="272"/>
      <c r="T50" s="272"/>
      <c r="U50" s="274" t="s">
        <v>69</v>
      </c>
      <c r="V50" s="274" t="s">
        <v>70</v>
      </c>
      <c r="W50" s="274" t="s">
        <v>71</v>
      </c>
      <c r="X50" s="274" t="s">
        <v>69</v>
      </c>
      <c r="Y50" s="274" t="s">
        <v>70</v>
      </c>
      <c r="Z50" s="274" t="s">
        <v>71</v>
      </c>
      <c r="AA50" s="274" t="s">
        <v>69</v>
      </c>
      <c r="AB50" s="274" t="s">
        <v>70</v>
      </c>
      <c r="AC50" s="274" t="s">
        <v>71</v>
      </c>
      <c r="AD50" s="274" t="s">
        <v>69</v>
      </c>
      <c r="AE50" s="274" t="s">
        <v>70</v>
      </c>
      <c r="AF50" s="274" t="s">
        <v>71</v>
      </c>
      <c r="AG50" s="274" t="s">
        <v>72</v>
      </c>
      <c r="AH50" s="274" t="s">
        <v>73</v>
      </c>
      <c r="AI50" s="239" t="s">
        <v>74</v>
      </c>
      <c r="AK50" s="239" t="s">
        <v>142</v>
      </c>
      <c r="AL50" s="239" t="s">
        <v>138</v>
      </c>
    </row>
    <row r="51" spans="1:38" s="30" customFormat="1" ht="63.75" customHeight="1" x14ac:dyDescent="0.35">
      <c r="A51" s="264"/>
      <c r="B51" s="267"/>
      <c r="C51" s="270" t="s">
        <v>69</v>
      </c>
      <c r="D51" s="271"/>
      <c r="E51" s="270" t="s">
        <v>70</v>
      </c>
      <c r="F51" s="271"/>
      <c r="G51" s="270" t="s">
        <v>71</v>
      </c>
      <c r="H51" s="271"/>
      <c r="I51" s="270" t="s">
        <v>69</v>
      </c>
      <c r="J51" s="271"/>
      <c r="K51" s="270" t="s">
        <v>70</v>
      </c>
      <c r="L51" s="271"/>
      <c r="M51" s="270" t="s">
        <v>71</v>
      </c>
      <c r="N51" s="271"/>
      <c r="O51" s="272" t="s">
        <v>69</v>
      </c>
      <c r="P51" s="272"/>
      <c r="Q51" s="272" t="s">
        <v>70</v>
      </c>
      <c r="R51" s="272"/>
      <c r="S51" s="272" t="s">
        <v>71</v>
      </c>
      <c r="T51" s="272"/>
      <c r="U51" s="267"/>
      <c r="V51" s="267"/>
      <c r="W51" s="267"/>
      <c r="X51" s="267"/>
      <c r="Y51" s="267"/>
      <c r="Z51" s="267"/>
      <c r="AA51" s="267"/>
      <c r="AB51" s="267"/>
      <c r="AC51" s="267"/>
      <c r="AD51" s="267"/>
      <c r="AE51" s="267"/>
      <c r="AF51" s="267"/>
      <c r="AG51" s="267"/>
      <c r="AH51" s="267"/>
      <c r="AI51" s="240"/>
      <c r="AK51" s="240"/>
      <c r="AL51" s="240"/>
    </row>
    <row r="52" spans="1:38" s="30" customFormat="1" x14ac:dyDescent="0.35">
      <c r="A52" s="144"/>
      <c r="B52" s="145"/>
      <c r="C52" s="256" t="s">
        <v>10</v>
      </c>
      <c r="D52" s="257"/>
      <c r="E52" s="256" t="s">
        <v>11</v>
      </c>
      <c r="F52" s="257"/>
      <c r="G52" s="256" t="s">
        <v>12</v>
      </c>
      <c r="H52" s="257"/>
      <c r="I52" s="256" t="s">
        <v>13</v>
      </c>
      <c r="J52" s="257"/>
      <c r="K52" s="256" t="s">
        <v>14</v>
      </c>
      <c r="L52" s="257"/>
      <c r="M52" s="256" t="s">
        <v>15</v>
      </c>
      <c r="N52" s="257"/>
      <c r="O52" s="268" t="s">
        <v>16</v>
      </c>
      <c r="P52" s="269"/>
      <c r="Q52" s="268" t="s">
        <v>17</v>
      </c>
      <c r="R52" s="269"/>
      <c r="S52" s="268" t="s">
        <v>18</v>
      </c>
      <c r="T52" s="269"/>
      <c r="U52" s="146" t="s">
        <v>19</v>
      </c>
      <c r="V52" s="146" t="s">
        <v>43</v>
      </c>
      <c r="W52" s="146" t="s">
        <v>44</v>
      </c>
      <c r="X52" s="146" t="s">
        <v>46</v>
      </c>
      <c r="Y52" s="146" t="s">
        <v>48</v>
      </c>
      <c r="Z52" s="146" t="s">
        <v>50</v>
      </c>
      <c r="AA52" s="146" t="s">
        <v>52</v>
      </c>
      <c r="AB52" s="146" t="s">
        <v>54</v>
      </c>
      <c r="AC52" s="146" t="s">
        <v>56</v>
      </c>
      <c r="AD52" s="146" t="s">
        <v>58</v>
      </c>
      <c r="AE52" s="146" t="s">
        <v>75</v>
      </c>
      <c r="AF52" s="146" t="s">
        <v>76</v>
      </c>
      <c r="AG52" s="146" t="s">
        <v>77</v>
      </c>
      <c r="AH52" s="146" t="s">
        <v>78</v>
      </c>
      <c r="AI52" s="147" t="s">
        <v>79</v>
      </c>
      <c r="AK52" s="114" t="s">
        <v>139</v>
      </c>
      <c r="AL52" s="114" t="s">
        <v>139</v>
      </c>
    </row>
    <row r="53" spans="1:38" s="30" customFormat="1" x14ac:dyDescent="0.35">
      <c r="A53" s="27" t="s">
        <v>20</v>
      </c>
      <c r="B53" s="148"/>
      <c r="C53" s="252"/>
      <c r="D53" s="253"/>
      <c r="E53" s="254"/>
      <c r="F53" s="255"/>
      <c r="G53" s="254"/>
      <c r="H53" s="255"/>
      <c r="I53" s="254"/>
      <c r="J53" s="255"/>
      <c r="K53" s="254"/>
      <c r="L53" s="255"/>
      <c r="M53" s="254"/>
      <c r="N53" s="255"/>
      <c r="O53" s="275"/>
      <c r="P53" s="276"/>
      <c r="Q53" s="275"/>
      <c r="R53" s="276"/>
      <c r="S53" s="275"/>
      <c r="T53" s="276"/>
      <c r="U53" s="149"/>
      <c r="V53" s="149"/>
      <c r="W53" s="149"/>
      <c r="X53" s="150"/>
      <c r="Y53" s="150"/>
      <c r="Z53" s="150"/>
      <c r="AA53" s="150"/>
      <c r="AB53" s="150"/>
      <c r="AC53" s="150"/>
      <c r="AD53" s="150"/>
      <c r="AE53" s="150"/>
      <c r="AF53" s="150"/>
      <c r="AG53" s="151"/>
      <c r="AH53" s="151"/>
      <c r="AI53" s="152"/>
      <c r="AK53" s="135"/>
      <c r="AL53" s="135"/>
    </row>
    <row r="54" spans="1:38" s="30" customFormat="1" x14ac:dyDescent="0.35">
      <c r="A54" s="153" t="s">
        <v>21</v>
      </c>
      <c r="B54" s="8" t="s">
        <v>10</v>
      </c>
      <c r="C54" s="243"/>
      <c r="D54" s="244"/>
      <c r="E54" s="294"/>
      <c r="F54" s="294"/>
      <c r="G54" s="295"/>
      <c r="H54" s="295"/>
      <c r="I54" s="296">
        <v>7</v>
      </c>
      <c r="J54" s="297"/>
      <c r="K54" s="294"/>
      <c r="L54" s="294"/>
      <c r="M54" s="295">
        <v>910</v>
      </c>
      <c r="N54" s="295"/>
      <c r="O54" s="247">
        <f t="shared" ref="O54:O61" si="67">SUM(C54,I54)</f>
        <v>7</v>
      </c>
      <c r="P54" s="248"/>
      <c r="Q54" s="247">
        <f t="shared" ref="Q54:Q61" si="68">SUM(E54,K54)</f>
        <v>0</v>
      </c>
      <c r="R54" s="248"/>
      <c r="S54" s="247">
        <f t="shared" ref="S54:S61" si="69">SUM(G54,M54)</f>
        <v>910</v>
      </c>
      <c r="T54" s="248"/>
      <c r="U54" s="160"/>
      <c r="V54" s="161"/>
      <c r="W54" s="160"/>
      <c r="X54" s="160"/>
      <c r="Y54" s="161"/>
      <c r="Z54" s="160"/>
      <c r="AA54" s="162"/>
      <c r="AB54" s="161"/>
      <c r="AC54" s="160"/>
      <c r="AD54" s="162"/>
      <c r="AE54" s="161"/>
      <c r="AF54" s="160"/>
      <c r="AG54" s="163">
        <f t="shared" ref="AG54:AG61" si="70">SUM(O54,X54,AA54,AD54)</f>
        <v>7</v>
      </c>
      <c r="AH54" s="164"/>
      <c r="AI54" s="165">
        <f>SUM(S54,Z54,AC54,AF54)</f>
        <v>910</v>
      </c>
      <c r="AK54" s="133">
        <f>'Schedule 3b'!C48</f>
        <v>34612.919896640822</v>
      </c>
      <c r="AL54" s="133">
        <f>AK54/AI54</f>
        <v>38.036175710594307</v>
      </c>
    </row>
    <row r="55" spans="1:38" s="30" customFormat="1" x14ac:dyDescent="0.35">
      <c r="A55" s="153" t="s">
        <v>80</v>
      </c>
      <c r="B55" s="8" t="s">
        <v>11</v>
      </c>
      <c r="C55" s="243"/>
      <c r="D55" s="244"/>
      <c r="E55" s="294"/>
      <c r="F55" s="294"/>
      <c r="G55" s="295"/>
      <c r="H55" s="295"/>
      <c r="I55" s="296">
        <v>13</v>
      </c>
      <c r="J55" s="297"/>
      <c r="K55" s="294"/>
      <c r="L55" s="294"/>
      <c r="M55" s="295">
        <v>1580</v>
      </c>
      <c r="N55" s="295"/>
      <c r="O55" s="247">
        <f t="shared" si="67"/>
        <v>13</v>
      </c>
      <c r="P55" s="248"/>
      <c r="Q55" s="247">
        <f t="shared" si="68"/>
        <v>0</v>
      </c>
      <c r="R55" s="248"/>
      <c r="S55" s="247">
        <f t="shared" si="69"/>
        <v>1580</v>
      </c>
      <c r="T55" s="248"/>
      <c r="U55" s="160"/>
      <c r="V55" s="161"/>
      <c r="W55" s="160"/>
      <c r="X55" s="160"/>
      <c r="Y55" s="161"/>
      <c r="Z55" s="160"/>
      <c r="AA55" s="162"/>
      <c r="AB55" s="161"/>
      <c r="AC55" s="160"/>
      <c r="AD55" s="162"/>
      <c r="AE55" s="161"/>
      <c r="AF55" s="160"/>
      <c r="AG55" s="163">
        <f t="shared" si="70"/>
        <v>13</v>
      </c>
      <c r="AH55" s="164"/>
      <c r="AI55" s="165">
        <f>SUM(S55,Z55,AC55,AF55)</f>
        <v>1580</v>
      </c>
      <c r="AK55" s="133">
        <f>'Schedule 3b'!C49</f>
        <v>60097.157622739011</v>
      </c>
      <c r="AL55" s="133">
        <f t="shared" ref="AL55" si="71">AK55/AI55</f>
        <v>38.036175710594307</v>
      </c>
    </row>
    <row r="56" spans="1:38" s="30" customFormat="1" x14ac:dyDescent="0.35">
      <c r="A56" s="153" t="s">
        <v>23</v>
      </c>
      <c r="B56" s="8" t="s">
        <v>12</v>
      </c>
      <c r="C56" s="243"/>
      <c r="D56" s="244"/>
      <c r="E56" s="294"/>
      <c r="F56" s="294"/>
      <c r="G56" s="298"/>
      <c r="H56" s="299"/>
      <c r="I56" s="296"/>
      <c r="J56" s="297"/>
      <c r="K56" s="294"/>
      <c r="L56" s="294"/>
      <c r="M56" s="298"/>
      <c r="N56" s="299"/>
      <c r="O56" s="247">
        <f t="shared" si="67"/>
        <v>0</v>
      </c>
      <c r="P56" s="248"/>
      <c r="Q56" s="247">
        <f t="shared" si="68"/>
        <v>0</v>
      </c>
      <c r="R56" s="248"/>
      <c r="S56" s="247">
        <f t="shared" si="69"/>
        <v>0</v>
      </c>
      <c r="T56" s="248"/>
      <c r="U56" s="160"/>
      <c r="V56" s="161"/>
      <c r="W56" s="160"/>
      <c r="X56" s="160"/>
      <c r="Y56" s="161"/>
      <c r="Z56" s="160"/>
      <c r="AA56" s="162"/>
      <c r="AB56" s="161"/>
      <c r="AC56" s="160"/>
      <c r="AD56" s="162"/>
      <c r="AE56" s="161"/>
      <c r="AF56" s="160"/>
      <c r="AG56" s="163">
        <f t="shared" si="70"/>
        <v>0</v>
      </c>
      <c r="AH56" s="164"/>
      <c r="AI56" s="165">
        <f>SUM(S56,Z56,AC56,AF56)</f>
        <v>0</v>
      </c>
      <c r="AK56" s="133">
        <f>'Schedule 3b'!C50</f>
        <v>0</v>
      </c>
      <c r="AL56" s="133">
        <v>0</v>
      </c>
    </row>
    <row r="57" spans="1:38" s="30" customFormat="1" x14ac:dyDescent="0.35">
      <c r="A57" s="153" t="s">
        <v>24</v>
      </c>
      <c r="B57" s="8" t="s">
        <v>13</v>
      </c>
      <c r="C57" s="243"/>
      <c r="D57" s="244"/>
      <c r="E57" s="243"/>
      <c r="F57" s="244"/>
      <c r="G57" s="294"/>
      <c r="H57" s="294"/>
      <c r="I57" s="296">
        <v>3</v>
      </c>
      <c r="J57" s="297"/>
      <c r="K57" s="243">
        <v>60</v>
      </c>
      <c r="L57" s="244"/>
      <c r="M57" s="294"/>
      <c r="N57" s="294"/>
      <c r="O57" s="247">
        <f t="shared" si="67"/>
        <v>3</v>
      </c>
      <c r="P57" s="248"/>
      <c r="Q57" s="247">
        <f t="shared" si="68"/>
        <v>60</v>
      </c>
      <c r="R57" s="248"/>
      <c r="S57" s="247">
        <f t="shared" si="69"/>
        <v>0</v>
      </c>
      <c r="T57" s="248"/>
      <c r="U57" s="160"/>
      <c r="V57" s="160"/>
      <c r="W57" s="161"/>
      <c r="X57" s="160"/>
      <c r="Y57" s="160"/>
      <c r="Z57" s="161"/>
      <c r="AA57" s="162"/>
      <c r="AB57" s="160"/>
      <c r="AC57" s="161"/>
      <c r="AD57" s="162"/>
      <c r="AE57" s="160"/>
      <c r="AF57" s="161"/>
      <c r="AG57" s="163">
        <f t="shared" si="70"/>
        <v>3</v>
      </c>
      <c r="AH57" s="166">
        <f>SUM(Q57,Y57,AB57,AE57)</f>
        <v>60</v>
      </c>
      <c r="AI57" s="167"/>
      <c r="AK57" s="133">
        <f>'Schedule 3b'!C51</f>
        <v>29668.217054263569</v>
      </c>
      <c r="AL57" s="133">
        <f>AK57/AH57</f>
        <v>494.47028423772616</v>
      </c>
    </row>
    <row r="58" spans="1:38" s="30" customFormat="1" x14ac:dyDescent="0.35">
      <c r="A58" s="153" t="s">
        <v>25</v>
      </c>
      <c r="B58" s="8" t="s">
        <v>14</v>
      </c>
      <c r="C58" s="243"/>
      <c r="D58" s="244"/>
      <c r="E58" s="298"/>
      <c r="F58" s="299"/>
      <c r="G58" s="300"/>
      <c r="H58" s="301"/>
      <c r="I58" s="296"/>
      <c r="J58" s="297"/>
      <c r="K58" s="298"/>
      <c r="L58" s="299"/>
      <c r="M58" s="300"/>
      <c r="N58" s="301"/>
      <c r="O58" s="247">
        <f t="shared" si="67"/>
        <v>0</v>
      </c>
      <c r="P58" s="248"/>
      <c r="Q58" s="247">
        <f t="shared" si="68"/>
        <v>0</v>
      </c>
      <c r="R58" s="248"/>
      <c r="S58" s="247">
        <f t="shared" si="69"/>
        <v>0</v>
      </c>
      <c r="T58" s="248"/>
      <c r="U58" s="160"/>
      <c r="V58" s="160"/>
      <c r="W58" s="161"/>
      <c r="X58" s="160"/>
      <c r="Y58" s="160"/>
      <c r="Z58" s="161"/>
      <c r="AA58" s="162"/>
      <c r="AB58" s="160"/>
      <c r="AC58" s="161"/>
      <c r="AD58" s="162"/>
      <c r="AE58" s="160"/>
      <c r="AF58" s="161"/>
      <c r="AG58" s="163">
        <f t="shared" si="70"/>
        <v>0</v>
      </c>
      <c r="AH58" s="166">
        <f>SUM(Q58,Y58,AB58,AE58)</f>
        <v>0</v>
      </c>
      <c r="AI58" s="167"/>
      <c r="AK58" s="133">
        <f>'Schedule 3b'!C52</f>
        <v>0</v>
      </c>
      <c r="AL58" s="133">
        <v>0</v>
      </c>
    </row>
    <row r="59" spans="1:38" s="30" customFormat="1" x14ac:dyDescent="0.35">
      <c r="A59" s="153" t="s">
        <v>26</v>
      </c>
      <c r="B59" s="8" t="s">
        <v>15</v>
      </c>
      <c r="C59" s="243"/>
      <c r="D59" s="244"/>
      <c r="E59" s="298"/>
      <c r="F59" s="299"/>
      <c r="G59" s="300"/>
      <c r="H59" s="301"/>
      <c r="I59" s="296"/>
      <c r="J59" s="297"/>
      <c r="K59" s="298"/>
      <c r="L59" s="299"/>
      <c r="M59" s="300"/>
      <c r="N59" s="301"/>
      <c r="O59" s="247">
        <f t="shared" si="67"/>
        <v>0</v>
      </c>
      <c r="P59" s="248"/>
      <c r="Q59" s="247">
        <f t="shared" si="68"/>
        <v>0</v>
      </c>
      <c r="R59" s="248"/>
      <c r="S59" s="247">
        <f t="shared" si="69"/>
        <v>0</v>
      </c>
      <c r="T59" s="248"/>
      <c r="U59" s="160"/>
      <c r="V59" s="160"/>
      <c r="W59" s="161"/>
      <c r="X59" s="160"/>
      <c r="Y59" s="160"/>
      <c r="Z59" s="161"/>
      <c r="AA59" s="162"/>
      <c r="AB59" s="160"/>
      <c r="AC59" s="161"/>
      <c r="AD59" s="162"/>
      <c r="AE59" s="160"/>
      <c r="AF59" s="161"/>
      <c r="AG59" s="163">
        <f t="shared" si="70"/>
        <v>0</v>
      </c>
      <c r="AH59" s="166">
        <f>SUM(Q59,Y59,AB59,AE59)</f>
        <v>0</v>
      </c>
      <c r="AI59" s="167"/>
      <c r="AK59" s="133">
        <f>'Schedule 3b'!C53</f>
        <v>0</v>
      </c>
      <c r="AL59" s="133">
        <v>0</v>
      </c>
    </row>
    <row r="60" spans="1:38" s="30" customFormat="1" x14ac:dyDescent="0.35">
      <c r="A60" s="154" t="s">
        <v>27</v>
      </c>
      <c r="B60" s="8" t="s">
        <v>16</v>
      </c>
      <c r="C60" s="243"/>
      <c r="D60" s="244"/>
      <c r="E60" s="300"/>
      <c r="F60" s="301"/>
      <c r="G60" s="298"/>
      <c r="H60" s="299"/>
      <c r="I60" s="298"/>
      <c r="J60" s="299"/>
      <c r="K60" s="300"/>
      <c r="L60" s="301"/>
      <c r="M60" s="298"/>
      <c r="N60" s="299"/>
      <c r="O60" s="247">
        <f t="shared" si="67"/>
        <v>0</v>
      </c>
      <c r="P60" s="248"/>
      <c r="Q60" s="247">
        <f t="shared" si="68"/>
        <v>0</v>
      </c>
      <c r="R60" s="248"/>
      <c r="S60" s="247">
        <f t="shared" si="69"/>
        <v>0</v>
      </c>
      <c r="T60" s="248"/>
      <c r="U60" s="160"/>
      <c r="V60" s="168"/>
      <c r="W60" s="169"/>
      <c r="X60" s="160"/>
      <c r="Y60" s="168"/>
      <c r="Z60" s="169"/>
      <c r="AA60" s="169"/>
      <c r="AB60" s="168"/>
      <c r="AC60" s="169"/>
      <c r="AD60" s="169"/>
      <c r="AE60" s="168"/>
      <c r="AF60" s="169"/>
      <c r="AG60" s="163">
        <f t="shared" si="70"/>
        <v>0</v>
      </c>
      <c r="AH60" s="170"/>
      <c r="AI60" s="175">
        <f>SUM(S60,Z60,AC60,AF60)</f>
        <v>0</v>
      </c>
      <c r="AK60" s="133">
        <f>'Schedule 3b'!C54</f>
        <v>0</v>
      </c>
      <c r="AL60" s="136">
        <v>0</v>
      </c>
    </row>
    <row r="61" spans="1:38" s="30" customFormat="1" x14ac:dyDescent="0.35">
      <c r="A61" s="154" t="s">
        <v>28</v>
      </c>
      <c r="B61" s="8" t="s">
        <v>17</v>
      </c>
      <c r="C61" s="243"/>
      <c r="D61" s="244"/>
      <c r="E61" s="300"/>
      <c r="F61" s="301"/>
      <c r="G61" s="298"/>
      <c r="H61" s="299"/>
      <c r="I61" s="298"/>
      <c r="J61" s="299"/>
      <c r="K61" s="300"/>
      <c r="L61" s="301"/>
      <c r="M61" s="298"/>
      <c r="N61" s="299"/>
      <c r="O61" s="247">
        <f t="shared" si="67"/>
        <v>0</v>
      </c>
      <c r="P61" s="248"/>
      <c r="Q61" s="247">
        <f t="shared" si="68"/>
        <v>0</v>
      </c>
      <c r="R61" s="248"/>
      <c r="S61" s="247">
        <f t="shared" si="69"/>
        <v>0</v>
      </c>
      <c r="T61" s="248"/>
      <c r="U61" s="160"/>
      <c r="V61" s="168"/>
      <c r="W61" s="169"/>
      <c r="X61" s="160"/>
      <c r="Y61" s="168"/>
      <c r="Z61" s="169"/>
      <c r="AA61" s="169"/>
      <c r="AB61" s="168"/>
      <c r="AC61" s="169"/>
      <c r="AD61" s="169"/>
      <c r="AE61" s="168"/>
      <c r="AF61" s="169"/>
      <c r="AG61" s="163">
        <f t="shared" si="70"/>
        <v>0</v>
      </c>
      <c r="AH61" s="170"/>
      <c r="AI61" s="175">
        <f>SUM(S61,Z61,AC61,AF61)</f>
        <v>0</v>
      </c>
      <c r="AK61" s="133">
        <f>'Schedule 3b'!C55</f>
        <v>0</v>
      </c>
      <c r="AL61" s="136">
        <v>0</v>
      </c>
    </row>
    <row r="62" spans="1:38" s="30" customFormat="1" ht="15" thickBot="1" x14ac:dyDescent="0.4">
      <c r="A62" s="155" t="s">
        <v>137</v>
      </c>
      <c r="B62" s="8"/>
      <c r="C62" s="237">
        <f>SUM(C54:D61)</f>
        <v>0</v>
      </c>
      <c r="D62" s="238"/>
      <c r="E62" s="237">
        <f t="shared" ref="E62" si="72">SUM(E54:F61)</f>
        <v>0</v>
      </c>
      <c r="F62" s="238"/>
      <c r="G62" s="237">
        <f t="shared" ref="G62" si="73">SUM(G54:H61)</f>
        <v>0</v>
      </c>
      <c r="H62" s="238"/>
      <c r="I62" s="237">
        <f t="shared" ref="I62" si="74">SUM(I54:J61)</f>
        <v>23</v>
      </c>
      <c r="J62" s="238"/>
      <c r="K62" s="237">
        <f t="shared" ref="K62" si="75">SUM(K54:L61)</f>
        <v>60</v>
      </c>
      <c r="L62" s="238"/>
      <c r="M62" s="237">
        <f t="shared" ref="M62" si="76">SUM(M54:N61)</f>
        <v>2490</v>
      </c>
      <c r="N62" s="238"/>
      <c r="O62" s="237">
        <f t="shared" ref="O62" si="77">SUM(O54:P61)</f>
        <v>23</v>
      </c>
      <c r="P62" s="238"/>
      <c r="Q62" s="237">
        <f t="shared" ref="Q62" si="78">SUM(Q54:R61)</f>
        <v>60</v>
      </c>
      <c r="R62" s="238"/>
      <c r="S62" s="237">
        <f>SUM(S54:T61)</f>
        <v>2490</v>
      </c>
      <c r="T62" s="238"/>
      <c r="U62" s="171">
        <f>SUM(U54:U61)</f>
        <v>0</v>
      </c>
      <c r="V62" s="171">
        <f t="shared" ref="V62" si="79">SUM(V54:V61)</f>
        <v>0</v>
      </c>
      <c r="W62" s="171">
        <f t="shared" ref="W62" si="80">SUM(W54:W61)</f>
        <v>0</v>
      </c>
      <c r="X62" s="171">
        <f t="shared" ref="X62" si="81">SUM(X54:X61)</f>
        <v>0</v>
      </c>
      <c r="Y62" s="171">
        <f t="shared" ref="Y62" si="82">SUM(Y54:Y61)</f>
        <v>0</v>
      </c>
      <c r="Z62" s="171">
        <f t="shared" ref="Z62" si="83">SUM(Z54:Z61)</f>
        <v>0</v>
      </c>
      <c r="AA62" s="171">
        <f t="shared" ref="AA62" si="84">SUM(AA54:AA61)</f>
        <v>0</v>
      </c>
      <c r="AB62" s="171">
        <f t="shared" ref="AB62" si="85">SUM(AB54:AB61)</f>
        <v>0</v>
      </c>
      <c r="AC62" s="171">
        <f t="shared" ref="AC62" si="86">SUM(AC54:AC61)</f>
        <v>0</v>
      </c>
      <c r="AD62" s="171">
        <f t="shared" ref="AD62" si="87">SUM(AD54:AD61)</f>
        <v>0</v>
      </c>
      <c r="AE62" s="171">
        <f t="shared" ref="AE62" si="88">SUM(AE54:AE61)</f>
        <v>0</v>
      </c>
      <c r="AF62" s="171">
        <f t="shared" ref="AF62" si="89">SUM(AF54:AF61)</f>
        <v>0</v>
      </c>
      <c r="AG62" s="171">
        <f t="shared" ref="AG62" si="90">SUM(AG54:AG61)</f>
        <v>23</v>
      </c>
      <c r="AH62" s="171">
        <f t="shared" ref="AH62" si="91">SUM(AH54:AH61)</f>
        <v>60</v>
      </c>
      <c r="AI62" s="172">
        <f t="shared" ref="AI62" si="92">SUM(AI54:AI61)</f>
        <v>2490</v>
      </c>
      <c r="AK62" s="133">
        <f>'Schedule 3b'!C56</f>
        <v>124378.2945736434</v>
      </c>
      <c r="AL62" s="133">
        <f>AK62/SUM(AH62:AI62)</f>
        <v>48.77580179358565</v>
      </c>
    </row>
    <row r="63" spans="1:38" s="30" customFormat="1" x14ac:dyDescent="0.35">
      <c r="A63" s="154" t="s">
        <v>129</v>
      </c>
      <c r="B63" s="8" t="s">
        <v>18</v>
      </c>
      <c r="C63" s="243"/>
      <c r="D63" s="244"/>
      <c r="E63" s="243"/>
      <c r="F63" s="244"/>
      <c r="G63" s="243"/>
      <c r="H63" s="244"/>
      <c r="I63" s="243"/>
      <c r="J63" s="244"/>
      <c r="K63" s="243"/>
      <c r="L63" s="244"/>
      <c r="M63" s="243"/>
      <c r="N63" s="244"/>
      <c r="O63" s="247">
        <f t="shared" ref="O63" si="93">SUM(C63,I63)</f>
        <v>0</v>
      </c>
      <c r="P63" s="248"/>
      <c r="Q63" s="247">
        <f t="shared" ref="Q63" si="94">SUM(E63,K63)</f>
        <v>0</v>
      </c>
      <c r="R63" s="248"/>
      <c r="S63" s="247">
        <f t="shared" ref="S63" si="95">SUM(G63,M63)</f>
        <v>0</v>
      </c>
      <c r="T63" s="248"/>
      <c r="U63" s="160"/>
      <c r="V63" s="173"/>
      <c r="W63" s="173"/>
      <c r="X63" s="160"/>
      <c r="Y63" s="173"/>
      <c r="Z63" s="173"/>
      <c r="AA63" s="173"/>
      <c r="AB63" s="173"/>
      <c r="AC63" s="173"/>
      <c r="AD63" s="173"/>
      <c r="AE63" s="173"/>
      <c r="AF63" s="173"/>
      <c r="AG63" s="163">
        <f t="shared" ref="AG63" si="96">SUM(O63,X63,AA63,AD63)</f>
        <v>0</v>
      </c>
      <c r="AH63" s="174">
        <f>SUM(Q63,Y63,AB63,AE63)</f>
        <v>0</v>
      </c>
      <c r="AI63" s="175">
        <f>SUM(S63,Z63,AC63,AF63)</f>
        <v>0</v>
      </c>
      <c r="AK63" s="133">
        <f>'Schedule 3b'!C57</f>
        <v>0</v>
      </c>
      <c r="AL63" s="136" t="e">
        <f>AK63/AI63</f>
        <v>#DIV/0!</v>
      </c>
    </row>
    <row r="64" spans="1:38" s="30" customFormat="1" x14ac:dyDescent="0.35">
      <c r="A64" s="154" t="s">
        <v>130</v>
      </c>
      <c r="B64" s="8" t="s">
        <v>19</v>
      </c>
      <c r="C64" s="243"/>
      <c r="D64" s="244"/>
      <c r="E64" s="243"/>
      <c r="F64" s="244"/>
      <c r="G64" s="243"/>
      <c r="H64" s="244"/>
      <c r="I64" s="243"/>
      <c r="J64" s="244"/>
      <c r="K64" s="243"/>
      <c r="L64" s="244"/>
      <c r="M64" s="243"/>
      <c r="N64" s="244"/>
      <c r="O64" s="176"/>
      <c r="P64" s="177"/>
      <c r="Q64" s="176"/>
      <c r="R64" s="177"/>
      <c r="S64" s="176"/>
      <c r="T64" s="177"/>
      <c r="U64" s="178"/>
      <c r="V64" s="179"/>
      <c r="W64" s="179"/>
      <c r="X64" s="178"/>
      <c r="Y64" s="179"/>
      <c r="Z64" s="179"/>
      <c r="AA64" s="179"/>
      <c r="AB64" s="179"/>
      <c r="AC64" s="179"/>
      <c r="AD64" s="179"/>
      <c r="AE64" s="179"/>
      <c r="AF64" s="179"/>
      <c r="AG64" s="180"/>
      <c r="AH64" s="180"/>
      <c r="AI64" s="181"/>
      <c r="AK64" s="133">
        <f>'Schedule 3b'!C58</f>
        <v>0</v>
      </c>
      <c r="AL64" s="133">
        <v>0</v>
      </c>
    </row>
    <row r="65" spans="1:38" x14ac:dyDescent="0.35">
      <c r="A65" s="154" t="s">
        <v>131</v>
      </c>
      <c r="B65" s="8" t="s">
        <v>43</v>
      </c>
      <c r="C65" s="243"/>
      <c r="D65" s="244"/>
      <c r="E65" s="245"/>
      <c r="F65" s="246"/>
      <c r="G65" s="243"/>
      <c r="H65" s="244"/>
      <c r="I65" s="243"/>
      <c r="J65" s="244"/>
      <c r="K65" s="245"/>
      <c r="L65" s="246"/>
      <c r="M65" s="243"/>
      <c r="N65" s="244"/>
      <c r="O65" s="176"/>
      <c r="P65" s="177"/>
      <c r="Q65" s="176"/>
      <c r="R65" s="177"/>
      <c r="S65" s="176"/>
      <c r="T65" s="177"/>
      <c r="U65" s="178"/>
      <c r="V65" s="211"/>
      <c r="W65" s="179"/>
      <c r="X65" s="178"/>
      <c r="Y65" s="211"/>
      <c r="Z65" s="179"/>
      <c r="AA65" s="179"/>
      <c r="AB65" s="211"/>
      <c r="AC65" s="179"/>
      <c r="AD65" s="179"/>
      <c r="AE65" s="211"/>
      <c r="AF65" s="179"/>
      <c r="AG65" s="180"/>
      <c r="AH65" s="180"/>
      <c r="AI65" s="181"/>
      <c r="AK65" s="133">
        <f>'Schedule 3b'!C59</f>
        <v>0</v>
      </c>
      <c r="AL65" s="133">
        <v>0</v>
      </c>
    </row>
    <row r="66" spans="1:38" ht="15" thickBot="1" x14ac:dyDescent="0.4">
      <c r="A66" s="155" t="s">
        <v>81</v>
      </c>
      <c r="B66" s="116" t="s">
        <v>44</v>
      </c>
      <c r="C66" s="237">
        <f>SUM(C62:D65)</f>
        <v>0</v>
      </c>
      <c r="D66" s="238"/>
      <c r="E66" s="237">
        <f t="shared" ref="E66" si="97">SUM(E62:F65)</f>
        <v>0</v>
      </c>
      <c r="F66" s="238"/>
      <c r="G66" s="237">
        <f t="shared" ref="G66" si="98">SUM(G62:H65)</f>
        <v>0</v>
      </c>
      <c r="H66" s="238"/>
      <c r="I66" s="237">
        <f t="shared" ref="I66" si="99">SUM(I62:J65)</f>
        <v>23</v>
      </c>
      <c r="J66" s="238"/>
      <c r="K66" s="237">
        <f t="shared" ref="K66" si="100">SUM(K62:L65)</f>
        <v>60</v>
      </c>
      <c r="L66" s="238"/>
      <c r="M66" s="237">
        <f t="shared" ref="M66" si="101">SUM(M62:N65)</f>
        <v>2490</v>
      </c>
      <c r="N66" s="238"/>
      <c r="O66" s="237">
        <f t="shared" ref="O66" si="102">SUM(O62:P65)</f>
        <v>23</v>
      </c>
      <c r="P66" s="238"/>
      <c r="Q66" s="237">
        <f t="shared" ref="Q66" si="103">SUM(Q62:R65)</f>
        <v>60</v>
      </c>
      <c r="R66" s="238"/>
      <c r="S66" s="237">
        <f t="shared" ref="S66" si="104">SUM(S62:T65)</f>
        <v>2490</v>
      </c>
      <c r="T66" s="238"/>
      <c r="U66" s="171">
        <f>SUM(U62:U65)</f>
        <v>0</v>
      </c>
      <c r="V66" s="171">
        <f t="shared" ref="V66:AI66" si="105">SUM(V62:V65)</f>
        <v>0</v>
      </c>
      <c r="W66" s="171">
        <f t="shared" si="105"/>
        <v>0</v>
      </c>
      <c r="X66" s="171">
        <f t="shared" si="105"/>
        <v>0</v>
      </c>
      <c r="Y66" s="171">
        <f t="shared" si="105"/>
        <v>0</v>
      </c>
      <c r="Z66" s="171">
        <f t="shared" si="105"/>
        <v>0</v>
      </c>
      <c r="AA66" s="171">
        <f t="shared" si="105"/>
        <v>0</v>
      </c>
      <c r="AB66" s="171">
        <f t="shared" si="105"/>
        <v>0</v>
      </c>
      <c r="AC66" s="171">
        <f t="shared" si="105"/>
        <v>0</v>
      </c>
      <c r="AD66" s="171">
        <f t="shared" si="105"/>
        <v>0</v>
      </c>
      <c r="AE66" s="171">
        <f t="shared" si="105"/>
        <v>0</v>
      </c>
      <c r="AF66" s="171">
        <f t="shared" si="105"/>
        <v>0</v>
      </c>
      <c r="AG66" s="171">
        <f t="shared" si="105"/>
        <v>23</v>
      </c>
      <c r="AH66" s="171">
        <f t="shared" si="105"/>
        <v>60</v>
      </c>
      <c r="AI66" s="172">
        <f t="shared" si="105"/>
        <v>2490</v>
      </c>
      <c r="AK66" s="133">
        <f>'Schedule 3b'!C60</f>
        <v>124378.2945736434</v>
      </c>
      <c r="AL66" s="133">
        <f>AK66/SUM(AH66:AI66)</f>
        <v>48.77580179358565</v>
      </c>
    </row>
  </sheetData>
  <mergeCells count="507">
    <mergeCell ref="AL6:AL7"/>
    <mergeCell ref="AL28:AL29"/>
    <mergeCell ref="AL50:AL51"/>
    <mergeCell ref="O61:P61"/>
    <mergeCell ref="Q61:R61"/>
    <mergeCell ref="S61:T61"/>
    <mergeCell ref="C63:D63"/>
    <mergeCell ref="E63:F63"/>
    <mergeCell ref="G63:H63"/>
    <mergeCell ref="I63:J63"/>
    <mergeCell ref="K63:L63"/>
    <mergeCell ref="M63:N63"/>
    <mergeCell ref="O63:P63"/>
    <mergeCell ref="C61:D61"/>
    <mergeCell ref="E61:F61"/>
    <mergeCell ref="G61:H61"/>
    <mergeCell ref="I61:J61"/>
    <mergeCell ref="K61:L61"/>
    <mergeCell ref="M61:N61"/>
    <mergeCell ref="C62:D62"/>
    <mergeCell ref="E62:F62"/>
    <mergeCell ref="G62:H62"/>
    <mergeCell ref="I62:J62"/>
    <mergeCell ref="K62:L62"/>
    <mergeCell ref="M62:N62"/>
    <mergeCell ref="O62:P62"/>
    <mergeCell ref="Q62:R62"/>
    <mergeCell ref="C60:D60"/>
    <mergeCell ref="E60:F60"/>
    <mergeCell ref="G60:H60"/>
    <mergeCell ref="I60:J60"/>
    <mergeCell ref="K60:L60"/>
    <mergeCell ref="M60:N60"/>
    <mergeCell ref="O60:P60"/>
    <mergeCell ref="Q60:R60"/>
    <mergeCell ref="S60:T60"/>
    <mergeCell ref="C59:D59"/>
    <mergeCell ref="E59:F59"/>
    <mergeCell ref="G59:H59"/>
    <mergeCell ref="I59:J59"/>
    <mergeCell ref="K59:L59"/>
    <mergeCell ref="M59:N59"/>
    <mergeCell ref="O59:P59"/>
    <mergeCell ref="Q59:R59"/>
    <mergeCell ref="S59:T59"/>
    <mergeCell ref="O57:P57"/>
    <mergeCell ref="Q57:R57"/>
    <mergeCell ref="S57:T57"/>
    <mergeCell ref="C58:D58"/>
    <mergeCell ref="E58:F58"/>
    <mergeCell ref="G58:H58"/>
    <mergeCell ref="I58:J58"/>
    <mergeCell ref="K58:L58"/>
    <mergeCell ref="M58:N58"/>
    <mergeCell ref="O58:P58"/>
    <mergeCell ref="C57:D57"/>
    <mergeCell ref="E57:F57"/>
    <mergeCell ref="G57:H57"/>
    <mergeCell ref="I57:J57"/>
    <mergeCell ref="K57:L57"/>
    <mergeCell ref="M57:N57"/>
    <mergeCell ref="Q58:R58"/>
    <mergeCell ref="S58:T58"/>
    <mergeCell ref="C56:D56"/>
    <mergeCell ref="E56:F56"/>
    <mergeCell ref="G56:H56"/>
    <mergeCell ref="I56:J56"/>
    <mergeCell ref="K56:L56"/>
    <mergeCell ref="M56:N56"/>
    <mergeCell ref="O56:P56"/>
    <mergeCell ref="Q56:R56"/>
    <mergeCell ref="S56:T56"/>
    <mergeCell ref="C55:D55"/>
    <mergeCell ref="E55:F55"/>
    <mergeCell ref="G55:H55"/>
    <mergeCell ref="I55:J55"/>
    <mergeCell ref="K55:L55"/>
    <mergeCell ref="M55:N55"/>
    <mergeCell ref="O55:P55"/>
    <mergeCell ref="Q55:R55"/>
    <mergeCell ref="S55:T55"/>
    <mergeCell ref="C54:D54"/>
    <mergeCell ref="E54:F54"/>
    <mergeCell ref="G54:H54"/>
    <mergeCell ref="I54:J54"/>
    <mergeCell ref="K54:L54"/>
    <mergeCell ref="M54:N54"/>
    <mergeCell ref="O54:P54"/>
    <mergeCell ref="Q54:R54"/>
    <mergeCell ref="S54:T54"/>
    <mergeCell ref="E52:F52"/>
    <mergeCell ref="G52:H52"/>
    <mergeCell ref="I52:J52"/>
    <mergeCell ref="K52:L52"/>
    <mergeCell ref="M52:N52"/>
    <mergeCell ref="O52:P52"/>
    <mergeCell ref="Q52:R52"/>
    <mergeCell ref="S52:T52"/>
    <mergeCell ref="C53:D53"/>
    <mergeCell ref="E53:F53"/>
    <mergeCell ref="G53:H53"/>
    <mergeCell ref="I53:J53"/>
    <mergeCell ref="K53:L53"/>
    <mergeCell ref="M53:N53"/>
    <mergeCell ref="O53:P53"/>
    <mergeCell ref="Q53:R53"/>
    <mergeCell ref="S53:T53"/>
    <mergeCell ref="X49:Z49"/>
    <mergeCell ref="AA49:AC49"/>
    <mergeCell ref="AD49:AF49"/>
    <mergeCell ref="AG49:AI49"/>
    <mergeCell ref="C50:H50"/>
    <mergeCell ref="I50:N50"/>
    <mergeCell ref="O50:T50"/>
    <mergeCell ref="U50:U51"/>
    <mergeCell ref="V50:V51"/>
    <mergeCell ref="W50:W51"/>
    <mergeCell ref="AD50:AD51"/>
    <mergeCell ref="AE50:AE51"/>
    <mergeCell ref="AF50:AF51"/>
    <mergeCell ref="AG50:AG51"/>
    <mergeCell ref="AH50:AH51"/>
    <mergeCell ref="AI50:AI51"/>
    <mergeCell ref="X50:X51"/>
    <mergeCell ref="Y50:Y51"/>
    <mergeCell ref="Z50:Z51"/>
    <mergeCell ref="AA50:AA51"/>
    <mergeCell ref="AB50:AB51"/>
    <mergeCell ref="AC50:AC51"/>
    <mergeCell ref="K51:L51"/>
    <mergeCell ref="M51:N51"/>
    <mergeCell ref="O44:P44"/>
    <mergeCell ref="Q44:R44"/>
    <mergeCell ref="S44:T44"/>
    <mergeCell ref="B47:H47"/>
    <mergeCell ref="B48:H48"/>
    <mergeCell ref="A49:A51"/>
    <mergeCell ref="B49:B51"/>
    <mergeCell ref="C49:T49"/>
    <mergeCell ref="U49:W49"/>
    <mergeCell ref="C51:D51"/>
    <mergeCell ref="E51:F51"/>
    <mergeCell ref="G51:H51"/>
    <mergeCell ref="I51:J51"/>
    <mergeCell ref="O51:P51"/>
    <mergeCell ref="Q51:R51"/>
    <mergeCell ref="S51:T51"/>
    <mergeCell ref="C41:D41"/>
    <mergeCell ref="E41:F41"/>
    <mergeCell ref="G41:H41"/>
    <mergeCell ref="I41:J41"/>
    <mergeCell ref="K41:L41"/>
    <mergeCell ref="M41:N41"/>
    <mergeCell ref="O41:P41"/>
    <mergeCell ref="Q41:R41"/>
    <mergeCell ref="S41:T41"/>
    <mergeCell ref="O38:P38"/>
    <mergeCell ref="Q38:R38"/>
    <mergeCell ref="S38:T38"/>
    <mergeCell ref="C39:D39"/>
    <mergeCell ref="E39:F39"/>
    <mergeCell ref="G39:H39"/>
    <mergeCell ref="I39:J39"/>
    <mergeCell ref="K39:L39"/>
    <mergeCell ref="M39:N39"/>
    <mergeCell ref="O39:P39"/>
    <mergeCell ref="C38:D38"/>
    <mergeCell ref="E38:F38"/>
    <mergeCell ref="G38:H38"/>
    <mergeCell ref="I38:J38"/>
    <mergeCell ref="K38:L38"/>
    <mergeCell ref="M38:N38"/>
    <mergeCell ref="Q39:R39"/>
    <mergeCell ref="S39:T39"/>
    <mergeCell ref="C37:D37"/>
    <mergeCell ref="E37:F37"/>
    <mergeCell ref="G37:H37"/>
    <mergeCell ref="I37:J37"/>
    <mergeCell ref="K37:L37"/>
    <mergeCell ref="M37:N37"/>
    <mergeCell ref="O37:P37"/>
    <mergeCell ref="Q37:R37"/>
    <mergeCell ref="S37:T37"/>
    <mergeCell ref="C36:D36"/>
    <mergeCell ref="E36:F36"/>
    <mergeCell ref="G36:H36"/>
    <mergeCell ref="I36:J36"/>
    <mergeCell ref="K36:L36"/>
    <mergeCell ref="M36:N36"/>
    <mergeCell ref="O36:P36"/>
    <mergeCell ref="Q36:R36"/>
    <mergeCell ref="S36:T36"/>
    <mergeCell ref="O34:P34"/>
    <mergeCell ref="Q34:R34"/>
    <mergeCell ref="S34:T34"/>
    <mergeCell ref="C35:D35"/>
    <mergeCell ref="E35:F35"/>
    <mergeCell ref="G35:H35"/>
    <mergeCell ref="I35:J35"/>
    <mergeCell ref="K35:L35"/>
    <mergeCell ref="M35:N35"/>
    <mergeCell ref="O35:P35"/>
    <mergeCell ref="C34:D34"/>
    <mergeCell ref="E34:F34"/>
    <mergeCell ref="G34:H34"/>
    <mergeCell ref="I34:J34"/>
    <mergeCell ref="K34:L34"/>
    <mergeCell ref="M34:N34"/>
    <mergeCell ref="Q35:R35"/>
    <mergeCell ref="S35:T35"/>
    <mergeCell ref="C33:D33"/>
    <mergeCell ref="E33:F33"/>
    <mergeCell ref="G33:H33"/>
    <mergeCell ref="I33:J33"/>
    <mergeCell ref="K33:L33"/>
    <mergeCell ref="M33:N33"/>
    <mergeCell ref="O33:P33"/>
    <mergeCell ref="Q33:R33"/>
    <mergeCell ref="S33:T33"/>
    <mergeCell ref="Q31:R31"/>
    <mergeCell ref="S31:T31"/>
    <mergeCell ref="C32:D32"/>
    <mergeCell ref="E32:F32"/>
    <mergeCell ref="G32:H32"/>
    <mergeCell ref="I32:J32"/>
    <mergeCell ref="K32:L32"/>
    <mergeCell ref="M32:N32"/>
    <mergeCell ref="O32:P32"/>
    <mergeCell ref="Q32:R32"/>
    <mergeCell ref="S32:T32"/>
    <mergeCell ref="C31:D31"/>
    <mergeCell ref="E31:F31"/>
    <mergeCell ref="G31:H31"/>
    <mergeCell ref="I31:J31"/>
    <mergeCell ref="K31:L31"/>
    <mergeCell ref="M31:N31"/>
    <mergeCell ref="O31:P31"/>
    <mergeCell ref="C30:D30"/>
    <mergeCell ref="E30:F30"/>
    <mergeCell ref="G30:H30"/>
    <mergeCell ref="I30:J30"/>
    <mergeCell ref="K30:L30"/>
    <mergeCell ref="M30:N30"/>
    <mergeCell ref="AG28:AG29"/>
    <mergeCell ref="AH28:AH29"/>
    <mergeCell ref="W28:W29"/>
    <mergeCell ref="X28:X29"/>
    <mergeCell ref="Y28:Y29"/>
    <mergeCell ref="Z28:Z29"/>
    <mergeCell ref="AA28:AA29"/>
    <mergeCell ref="AB28:AB29"/>
    <mergeCell ref="O30:P30"/>
    <mergeCell ref="Q30:R30"/>
    <mergeCell ref="S30:T30"/>
    <mergeCell ref="U27:W27"/>
    <mergeCell ref="X27:Z27"/>
    <mergeCell ref="AA27:AC27"/>
    <mergeCell ref="AD27:AF27"/>
    <mergeCell ref="AG27:AI27"/>
    <mergeCell ref="C28:H28"/>
    <mergeCell ref="I28:N28"/>
    <mergeCell ref="O28:T28"/>
    <mergeCell ref="U28:U29"/>
    <mergeCell ref="V28:V29"/>
    <mergeCell ref="AI28:AI29"/>
    <mergeCell ref="C29:D29"/>
    <mergeCell ref="E29:F29"/>
    <mergeCell ref="G29:H29"/>
    <mergeCell ref="I29:J29"/>
    <mergeCell ref="K29:L29"/>
    <mergeCell ref="M29:N29"/>
    <mergeCell ref="O29:P29"/>
    <mergeCell ref="Q29:R29"/>
    <mergeCell ref="S29:T29"/>
    <mergeCell ref="AC28:AC29"/>
    <mergeCell ref="AD28:AD29"/>
    <mergeCell ref="AE28:AE29"/>
    <mergeCell ref="AF28:AF29"/>
    <mergeCell ref="S22:T22"/>
    <mergeCell ref="B25:H25"/>
    <mergeCell ref="B26:H26"/>
    <mergeCell ref="A27:A29"/>
    <mergeCell ref="B27:B29"/>
    <mergeCell ref="C27:T27"/>
    <mergeCell ref="Q19:R19"/>
    <mergeCell ref="S19:T19"/>
    <mergeCell ref="C22:D22"/>
    <mergeCell ref="E22:F22"/>
    <mergeCell ref="G22:H22"/>
    <mergeCell ref="I22:J22"/>
    <mergeCell ref="K22:L22"/>
    <mergeCell ref="M22:N22"/>
    <mergeCell ref="O22:P22"/>
    <mergeCell ref="Q22:R22"/>
    <mergeCell ref="I21:J21"/>
    <mergeCell ref="K21:L21"/>
    <mergeCell ref="M21:N21"/>
    <mergeCell ref="C20:D20"/>
    <mergeCell ref="E20:F20"/>
    <mergeCell ref="G20:H20"/>
    <mergeCell ref="I20:J20"/>
    <mergeCell ref="K20:L20"/>
    <mergeCell ref="O17:P17"/>
    <mergeCell ref="Q17:R17"/>
    <mergeCell ref="S17:T17"/>
    <mergeCell ref="C19:D19"/>
    <mergeCell ref="E19:F19"/>
    <mergeCell ref="G19:H19"/>
    <mergeCell ref="I19:J19"/>
    <mergeCell ref="K19:L19"/>
    <mergeCell ref="M19:N19"/>
    <mergeCell ref="O19:P19"/>
    <mergeCell ref="C17:D17"/>
    <mergeCell ref="E17:F17"/>
    <mergeCell ref="G17:H17"/>
    <mergeCell ref="I17:J17"/>
    <mergeCell ref="K17:L17"/>
    <mergeCell ref="M17:N17"/>
    <mergeCell ref="O18:P18"/>
    <mergeCell ref="Q18:R18"/>
    <mergeCell ref="S18:T18"/>
    <mergeCell ref="M18:N18"/>
    <mergeCell ref="I18:J18"/>
    <mergeCell ref="K18:L18"/>
    <mergeCell ref="C16:D16"/>
    <mergeCell ref="E16:F16"/>
    <mergeCell ref="G16:H16"/>
    <mergeCell ref="I16:J16"/>
    <mergeCell ref="K16:L16"/>
    <mergeCell ref="M16:N16"/>
    <mergeCell ref="O16:P16"/>
    <mergeCell ref="Q16:R16"/>
    <mergeCell ref="S16:T16"/>
    <mergeCell ref="C15:D15"/>
    <mergeCell ref="E15:F15"/>
    <mergeCell ref="G15:H15"/>
    <mergeCell ref="I15:J15"/>
    <mergeCell ref="K15:L15"/>
    <mergeCell ref="M15:N15"/>
    <mergeCell ref="O15:P15"/>
    <mergeCell ref="Q15:R15"/>
    <mergeCell ref="S15:T15"/>
    <mergeCell ref="O13:P13"/>
    <mergeCell ref="Q13:R13"/>
    <mergeCell ref="S13:T13"/>
    <mergeCell ref="C14:D14"/>
    <mergeCell ref="E14:F14"/>
    <mergeCell ref="G14:H14"/>
    <mergeCell ref="I14:J14"/>
    <mergeCell ref="K14:L14"/>
    <mergeCell ref="M14:N14"/>
    <mergeCell ref="O14:P14"/>
    <mergeCell ref="C13:D13"/>
    <mergeCell ref="E13:F13"/>
    <mergeCell ref="G13:H13"/>
    <mergeCell ref="I13:J13"/>
    <mergeCell ref="K13:L13"/>
    <mergeCell ref="M13:N13"/>
    <mergeCell ref="Q14:R14"/>
    <mergeCell ref="S14:T14"/>
    <mergeCell ref="C12:D12"/>
    <mergeCell ref="E12:F12"/>
    <mergeCell ref="G12:H12"/>
    <mergeCell ref="I12:J12"/>
    <mergeCell ref="K12:L12"/>
    <mergeCell ref="M12:N12"/>
    <mergeCell ref="O12:P12"/>
    <mergeCell ref="Q12:R12"/>
    <mergeCell ref="S12:T12"/>
    <mergeCell ref="C11:D11"/>
    <mergeCell ref="E11:F11"/>
    <mergeCell ref="G11:H11"/>
    <mergeCell ref="I11:J11"/>
    <mergeCell ref="K11:L11"/>
    <mergeCell ref="M11:N11"/>
    <mergeCell ref="O11:P11"/>
    <mergeCell ref="Q11:R11"/>
    <mergeCell ref="S11:T11"/>
    <mergeCell ref="O9:P9"/>
    <mergeCell ref="Q9:R9"/>
    <mergeCell ref="S9:T9"/>
    <mergeCell ref="C10:D10"/>
    <mergeCell ref="E10:F10"/>
    <mergeCell ref="G10:H10"/>
    <mergeCell ref="I10:J10"/>
    <mergeCell ref="K10:L10"/>
    <mergeCell ref="M10:N10"/>
    <mergeCell ref="O10:P10"/>
    <mergeCell ref="Q10:R10"/>
    <mergeCell ref="S10:T10"/>
    <mergeCell ref="AA5:AC5"/>
    <mergeCell ref="AD5:AF5"/>
    <mergeCell ref="AG5:AI5"/>
    <mergeCell ref="C6:H6"/>
    <mergeCell ref="I6:N6"/>
    <mergeCell ref="O6:T6"/>
    <mergeCell ref="U6:U7"/>
    <mergeCell ref="V6:V7"/>
    <mergeCell ref="W6:W7"/>
    <mergeCell ref="AD6:AD7"/>
    <mergeCell ref="AE6:AE7"/>
    <mergeCell ref="AF6:AF7"/>
    <mergeCell ref="AG6:AG7"/>
    <mergeCell ref="AH6:AH7"/>
    <mergeCell ref="AI6:AI7"/>
    <mergeCell ref="X6:X7"/>
    <mergeCell ref="Y6:Y7"/>
    <mergeCell ref="Z6:Z7"/>
    <mergeCell ref="AA6:AA7"/>
    <mergeCell ref="AB6:AB7"/>
    <mergeCell ref="AC6:AC7"/>
    <mergeCell ref="K7:L7"/>
    <mergeCell ref="U5:W5"/>
    <mergeCell ref="B3:H3"/>
    <mergeCell ref="B4:H4"/>
    <mergeCell ref="A5:A7"/>
    <mergeCell ref="B5:B7"/>
    <mergeCell ref="C5:T5"/>
    <mergeCell ref="C8:D8"/>
    <mergeCell ref="E8:F8"/>
    <mergeCell ref="G8:H8"/>
    <mergeCell ref="I8:J8"/>
    <mergeCell ref="K8:L8"/>
    <mergeCell ref="M8:N8"/>
    <mergeCell ref="O8:P8"/>
    <mergeCell ref="Q8:R8"/>
    <mergeCell ref="S8:T8"/>
    <mergeCell ref="C7:D7"/>
    <mergeCell ref="E7:F7"/>
    <mergeCell ref="G7:H7"/>
    <mergeCell ref="I7:J7"/>
    <mergeCell ref="O7:P7"/>
    <mergeCell ref="Q7:R7"/>
    <mergeCell ref="S7:T7"/>
    <mergeCell ref="M7:N7"/>
    <mergeCell ref="E64:F64"/>
    <mergeCell ref="G64:H64"/>
    <mergeCell ref="I64:J64"/>
    <mergeCell ref="K64:L64"/>
    <mergeCell ref="M64:N64"/>
    <mergeCell ref="C42:D42"/>
    <mergeCell ref="C43:D43"/>
    <mergeCell ref="E42:F42"/>
    <mergeCell ref="G42:H42"/>
    <mergeCell ref="I42:J42"/>
    <mergeCell ref="K42:L42"/>
    <mergeCell ref="M42:N42"/>
    <mergeCell ref="E43:F43"/>
    <mergeCell ref="G43:H43"/>
    <mergeCell ref="I43:J43"/>
    <mergeCell ref="K43:L43"/>
    <mergeCell ref="M43:N43"/>
    <mergeCell ref="C44:D44"/>
    <mergeCell ref="E44:F44"/>
    <mergeCell ref="G44:H44"/>
    <mergeCell ref="I44:J44"/>
    <mergeCell ref="K44:L44"/>
    <mergeCell ref="M44:N44"/>
    <mergeCell ref="C52:D52"/>
    <mergeCell ref="AK5:AL5"/>
    <mergeCell ref="S62:T62"/>
    <mergeCell ref="Q63:R63"/>
    <mergeCell ref="S63:T63"/>
    <mergeCell ref="C40:D40"/>
    <mergeCell ref="E40:F40"/>
    <mergeCell ref="G40:H40"/>
    <mergeCell ref="I40:J40"/>
    <mergeCell ref="M40:N40"/>
    <mergeCell ref="X5:Z5"/>
    <mergeCell ref="K40:L40"/>
    <mergeCell ref="O40:P40"/>
    <mergeCell ref="Q40:R40"/>
    <mergeCell ref="S40:T40"/>
    <mergeCell ref="C9:D9"/>
    <mergeCell ref="E9:F9"/>
    <mergeCell ref="G9:H9"/>
    <mergeCell ref="I9:J9"/>
    <mergeCell ref="K9:L9"/>
    <mergeCell ref="M9:N9"/>
    <mergeCell ref="G21:H21"/>
    <mergeCell ref="C18:D18"/>
    <mergeCell ref="E18:F18"/>
    <mergeCell ref="G18:H18"/>
    <mergeCell ref="M20:N20"/>
    <mergeCell ref="C21:D21"/>
    <mergeCell ref="E21:F21"/>
    <mergeCell ref="O66:P66"/>
    <mergeCell ref="Q66:R66"/>
    <mergeCell ref="S66:T66"/>
    <mergeCell ref="AK6:AK7"/>
    <mergeCell ref="AK28:AK29"/>
    <mergeCell ref="AK50:AK51"/>
    <mergeCell ref="AK49:AL49"/>
    <mergeCell ref="AK27:AL27"/>
    <mergeCell ref="C66:D66"/>
    <mergeCell ref="E66:F66"/>
    <mergeCell ref="G66:H66"/>
    <mergeCell ref="I66:J66"/>
    <mergeCell ref="K66:L66"/>
    <mergeCell ref="M66:N66"/>
    <mergeCell ref="C65:D65"/>
    <mergeCell ref="E65:F65"/>
    <mergeCell ref="G65:H65"/>
    <mergeCell ref="I65:J65"/>
    <mergeCell ref="K65:L65"/>
    <mergeCell ref="M65:N65"/>
    <mergeCell ref="C64:D64"/>
  </mergeCells>
  <phoneticPr fontId="1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2:H37"/>
  <sheetViews>
    <sheetView zoomScaleNormal="100" workbookViewId="0">
      <selection activeCell="H30" sqref="H30"/>
    </sheetView>
  </sheetViews>
  <sheetFormatPr defaultRowHeight="14.5" x14ac:dyDescent="0.35"/>
  <cols>
    <col min="1" max="1" width="26.26953125" customWidth="1"/>
    <col min="2" max="2" width="18.54296875" bestFit="1" customWidth="1"/>
    <col min="3" max="3" width="34.54296875" bestFit="1" customWidth="1"/>
    <col min="4" max="4" width="18.1796875" customWidth="1"/>
    <col min="6" max="6" width="47.81640625" bestFit="1" customWidth="1"/>
    <col min="7" max="7" width="14.26953125" bestFit="1" customWidth="1"/>
    <col min="8" max="8" width="12.1796875" bestFit="1" customWidth="1"/>
    <col min="9" max="9" width="12.54296875" bestFit="1" customWidth="1"/>
  </cols>
  <sheetData>
    <row r="2" spans="1:8" ht="21" x14ac:dyDescent="0.5">
      <c r="A2" s="303" t="s">
        <v>103</v>
      </c>
      <c r="B2" s="303"/>
      <c r="D2" s="52"/>
    </row>
    <row r="3" spans="1:8" x14ac:dyDescent="0.35">
      <c r="A3" s="36" t="s">
        <v>94</v>
      </c>
      <c r="B3" s="37" t="s">
        <v>95</v>
      </c>
      <c r="C3" s="37" t="s">
        <v>104</v>
      </c>
      <c r="D3" s="217"/>
    </row>
    <row r="4" spans="1:8" x14ac:dyDescent="0.35">
      <c r="A4" s="38" t="s">
        <v>89</v>
      </c>
      <c r="B4" s="39">
        <v>400000</v>
      </c>
      <c r="C4" s="82" t="s">
        <v>107</v>
      </c>
      <c r="D4" s="84"/>
    </row>
    <row r="5" spans="1:8" x14ac:dyDescent="0.35">
      <c r="A5" s="38" t="s">
        <v>90</v>
      </c>
      <c r="B5" s="39">
        <v>100000</v>
      </c>
      <c r="C5" s="82" t="s">
        <v>107</v>
      </c>
      <c r="D5" s="84"/>
    </row>
    <row r="6" spans="1:8" x14ac:dyDescent="0.35">
      <c r="A6" s="38" t="s">
        <v>123</v>
      </c>
      <c r="B6" s="39">
        <v>50000</v>
      </c>
      <c r="C6" s="69" t="s">
        <v>140</v>
      </c>
      <c r="D6" s="85"/>
    </row>
    <row r="7" spans="1:8" x14ac:dyDescent="0.35">
      <c r="A7" s="38" t="s">
        <v>91</v>
      </c>
      <c r="B7" s="39">
        <v>25000</v>
      </c>
      <c r="C7" s="69" t="s">
        <v>140</v>
      </c>
      <c r="D7" s="85"/>
    </row>
    <row r="8" spans="1:8" x14ac:dyDescent="0.35">
      <c r="A8" s="38" t="s">
        <v>108</v>
      </c>
      <c r="B8" s="39">
        <v>5000</v>
      </c>
      <c r="C8" s="69" t="s">
        <v>6</v>
      </c>
      <c r="D8" s="85"/>
    </row>
    <row r="9" spans="1:8" x14ac:dyDescent="0.35">
      <c r="A9" s="38" t="s">
        <v>92</v>
      </c>
      <c r="B9" s="39">
        <v>50000</v>
      </c>
      <c r="C9" s="69" t="s">
        <v>3</v>
      </c>
      <c r="D9" s="85"/>
    </row>
    <row r="10" spans="1:8" x14ac:dyDescent="0.35">
      <c r="A10" s="38" t="s">
        <v>93</v>
      </c>
      <c r="B10" s="39">
        <v>20000</v>
      </c>
      <c r="C10" s="69" t="s">
        <v>140</v>
      </c>
      <c r="D10" s="85"/>
      <c r="F10" s="71" t="s">
        <v>191</v>
      </c>
      <c r="G10" s="97">
        <f>C26+C27+C33+C34</f>
        <v>343750</v>
      </c>
      <c r="H10" s="130"/>
    </row>
    <row r="11" spans="1:8" x14ac:dyDescent="0.35">
      <c r="A11" s="38" t="s">
        <v>96</v>
      </c>
      <c r="B11" s="39">
        <v>40000</v>
      </c>
      <c r="C11" s="69" t="s">
        <v>3</v>
      </c>
      <c r="D11" s="85"/>
      <c r="F11" s="71" t="s">
        <v>188</v>
      </c>
      <c r="G11" s="97">
        <f>B8</f>
        <v>5000</v>
      </c>
    </row>
    <row r="12" spans="1:8" x14ac:dyDescent="0.35">
      <c r="A12" s="38" t="s">
        <v>106</v>
      </c>
      <c r="B12" s="39">
        <v>10000</v>
      </c>
      <c r="C12" s="69" t="s">
        <v>3</v>
      </c>
      <c r="D12" s="85"/>
      <c r="F12" s="71" t="s">
        <v>141</v>
      </c>
      <c r="G12" s="97">
        <f>C29+C36+B9+B11+B13+B12+B15</f>
        <v>228750</v>
      </c>
      <c r="H12" s="130"/>
    </row>
    <row r="13" spans="1:8" x14ac:dyDescent="0.35">
      <c r="A13" s="38" t="s">
        <v>45</v>
      </c>
      <c r="B13" s="39">
        <v>25000</v>
      </c>
      <c r="C13" s="69" t="s">
        <v>3</v>
      </c>
      <c r="D13" s="85"/>
      <c r="F13" s="71" t="s">
        <v>190</v>
      </c>
      <c r="G13" s="97">
        <f>B14+B10+B6+B7</f>
        <v>96000</v>
      </c>
    </row>
    <row r="14" spans="1:8" x14ac:dyDescent="0.35">
      <c r="A14" s="38" t="s">
        <v>100</v>
      </c>
      <c r="B14" s="39">
        <v>1000</v>
      </c>
      <c r="C14" s="69" t="s">
        <v>140</v>
      </c>
      <c r="D14" s="85"/>
      <c r="F14" s="71" t="s">
        <v>189</v>
      </c>
      <c r="G14" s="97">
        <f>C28+C35</f>
        <v>62500</v>
      </c>
    </row>
    <row r="15" spans="1:8" x14ac:dyDescent="0.35">
      <c r="A15" s="38" t="s">
        <v>97</v>
      </c>
      <c r="B15" s="39">
        <v>10000</v>
      </c>
      <c r="C15" s="69" t="s">
        <v>3</v>
      </c>
      <c r="D15" s="85"/>
      <c r="F15" s="71" t="s">
        <v>113</v>
      </c>
      <c r="G15" s="97">
        <f>SUM(G10:G14)</f>
        <v>736000</v>
      </c>
    </row>
    <row r="16" spans="1:8" x14ac:dyDescent="0.35">
      <c r="A16" s="38" t="s">
        <v>98</v>
      </c>
      <c r="B16" s="39">
        <v>10000</v>
      </c>
      <c r="C16" s="69" t="s">
        <v>112</v>
      </c>
      <c r="D16" s="85"/>
      <c r="F16" s="73" t="s">
        <v>120</v>
      </c>
      <c r="G16" s="88">
        <f>G15-B19</f>
        <v>0</v>
      </c>
    </row>
    <row r="17" spans="1:7" x14ac:dyDescent="0.35">
      <c r="A17" s="78" t="s">
        <v>65</v>
      </c>
      <c r="B17" s="79">
        <f>SUM(B4:B16)</f>
        <v>746000</v>
      </c>
      <c r="C17" s="83"/>
      <c r="D17" s="49"/>
    </row>
    <row r="18" spans="1:7" x14ac:dyDescent="0.35">
      <c r="B18" s="77"/>
    </row>
    <row r="19" spans="1:7" x14ac:dyDescent="0.35">
      <c r="A19" s="80" t="s">
        <v>114</v>
      </c>
      <c r="B19" s="81">
        <v>736000</v>
      </c>
      <c r="F19" s="53"/>
    </row>
    <row r="20" spans="1:7" x14ac:dyDescent="0.35">
      <c r="A20" s="80" t="s">
        <v>115</v>
      </c>
      <c r="B20" s="81">
        <f>B17-B19</f>
        <v>10000</v>
      </c>
      <c r="C20" t="s">
        <v>116</v>
      </c>
      <c r="F20" s="53"/>
    </row>
    <row r="21" spans="1:7" x14ac:dyDescent="0.35">
      <c r="A21" s="49"/>
      <c r="B21" s="87"/>
      <c r="C21" s="48"/>
      <c r="D21" s="48"/>
      <c r="F21" s="53"/>
    </row>
    <row r="22" spans="1:7" ht="28.5" customHeight="1" x14ac:dyDescent="0.35">
      <c r="A22" s="306" t="s">
        <v>121</v>
      </c>
      <c r="B22" s="306"/>
      <c r="C22" s="306"/>
      <c r="D22" s="306"/>
      <c r="E22" s="86"/>
    </row>
    <row r="23" spans="1:7" x14ac:dyDescent="0.35">
      <c r="A23" s="307" t="s">
        <v>187</v>
      </c>
      <c r="B23" s="307"/>
      <c r="C23" s="307"/>
      <c r="D23" s="307"/>
    </row>
    <row r="24" spans="1:7" x14ac:dyDescent="0.35">
      <c r="A24" s="48"/>
      <c r="B24" s="48"/>
      <c r="C24" s="48"/>
      <c r="D24" s="48"/>
      <c r="F24" s="86"/>
    </row>
    <row r="25" spans="1:7" x14ac:dyDescent="0.35">
      <c r="A25" s="48"/>
      <c r="B25" s="308" t="s">
        <v>124</v>
      </c>
      <c r="C25" s="308"/>
      <c r="D25" s="48"/>
      <c r="F25" s="102"/>
      <c r="G25" s="102"/>
    </row>
    <row r="26" spans="1:7" x14ac:dyDescent="0.35">
      <c r="B26" s="71" t="s">
        <v>109</v>
      </c>
      <c r="C26" s="97">
        <v>75000</v>
      </c>
      <c r="D26" s="76">
        <f>C26/$C$30</f>
        <v>0.1875</v>
      </c>
      <c r="F26" s="302"/>
      <c r="G26" s="302"/>
    </row>
    <row r="27" spans="1:7" x14ac:dyDescent="0.35">
      <c r="B27" s="71" t="s">
        <v>110</v>
      </c>
      <c r="C27" s="97">
        <v>200000</v>
      </c>
      <c r="D27" s="76">
        <f t="shared" ref="D27:D29" si="0">C27/$C$30</f>
        <v>0.5</v>
      </c>
      <c r="F27" s="302"/>
      <c r="G27" s="302"/>
    </row>
    <row r="28" spans="1:7" x14ac:dyDescent="0.35">
      <c r="B28" s="71" t="s">
        <v>140</v>
      </c>
      <c r="C28" s="97">
        <v>50000</v>
      </c>
      <c r="D28" s="76">
        <f t="shared" si="0"/>
        <v>0.125</v>
      </c>
      <c r="F28" s="49"/>
      <c r="G28" s="118"/>
    </row>
    <row r="29" spans="1:7" x14ac:dyDescent="0.35">
      <c r="B29" s="71" t="s">
        <v>105</v>
      </c>
      <c r="C29" s="97">
        <v>75000</v>
      </c>
      <c r="D29" s="76">
        <f t="shared" si="0"/>
        <v>0.1875</v>
      </c>
      <c r="F29" s="83"/>
      <c r="G29" s="83"/>
    </row>
    <row r="30" spans="1:7" x14ac:dyDescent="0.35">
      <c r="B30" s="74" t="s">
        <v>65</v>
      </c>
      <c r="C30" s="98">
        <f>SUM(C26:C29)</f>
        <v>400000</v>
      </c>
      <c r="D30" s="75">
        <f>SUM(D26:D29)</f>
        <v>1</v>
      </c>
      <c r="F30" s="83"/>
      <c r="G30" s="83"/>
    </row>
    <row r="31" spans="1:7" x14ac:dyDescent="0.35">
      <c r="F31" s="83"/>
      <c r="G31" s="83"/>
    </row>
    <row r="32" spans="1:7" x14ac:dyDescent="0.35">
      <c r="B32" s="304" t="s">
        <v>111</v>
      </c>
      <c r="C32" s="305"/>
      <c r="F32" s="83"/>
      <c r="G32" s="83"/>
    </row>
    <row r="33" spans="2:3" x14ac:dyDescent="0.35">
      <c r="B33" s="71" t="s">
        <v>109</v>
      </c>
      <c r="C33" s="97">
        <f>$B$5*D26</f>
        <v>18750</v>
      </c>
    </row>
    <row r="34" spans="2:3" x14ac:dyDescent="0.35">
      <c r="B34" s="71" t="s">
        <v>110</v>
      </c>
      <c r="C34" s="97">
        <f t="shared" ref="C34:C36" si="1">$B$5*D27</f>
        <v>50000</v>
      </c>
    </row>
    <row r="35" spans="2:3" x14ac:dyDescent="0.35">
      <c r="B35" s="71" t="s">
        <v>140</v>
      </c>
      <c r="C35" s="97">
        <f t="shared" si="1"/>
        <v>12500</v>
      </c>
    </row>
    <row r="36" spans="2:3" x14ac:dyDescent="0.35">
      <c r="B36" s="71" t="s">
        <v>105</v>
      </c>
      <c r="C36" s="97">
        <f t="shared" si="1"/>
        <v>18750</v>
      </c>
    </row>
    <row r="37" spans="2:3" x14ac:dyDescent="0.35">
      <c r="B37" s="73" t="s">
        <v>65</v>
      </c>
      <c r="C37" s="99">
        <f>SUM(C33:C36)</f>
        <v>100000</v>
      </c>
    </row>
  </sheetData>
  <mergeCells count="6">
    <mergeCell ref="F26:G27"/>
    <mergeCell ref="A2:B2"/>
    <mergeCell ref="B32:C32"/>
    <mergeCell ref="A22:D22"/>
    <mergeCell ref="A23:D23"/>
    <mergeCell ref="B25:C25"/>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G25"/>
  <sheetViews>
    <sheetView zoomScaleNormal="100" workbookViewId="0">
      <selection activeCell="H20" sqref="H20"/>
    </sheetView>
  </sheetViews>
  <sheetFormatPr defaultRowHeight="14.5" x14ac:dyDescent="0.35"/>
  <cols>
    <col min="1" max="1" width="47.81640625" customWidth="1"/>
    <col min="2" max="2" width="14.54296875" customWidth="1"/>
    <col min="3" max="4" width="15.1796875" customWidth="1"/>
    <col min="5" max="5" width="10.54296875" bestFit="1" customWidth="1"/>
    <col min="6" max="6" width="12.1796875" bestFit="1" customWidth="1"/>
    <col min="7" max="7" width="11.54296875" bestFit="1" customWidth="1"/>
  </cols>
  <sheetData>
    <row r="1" spans="1:5" ht="18.5" x14ac:dyDescent="0.45">
      <c r="A1" s="309" t="s">
        <v>99</v>
      </c>
      <c r="B1" s="309"/>
      <c r="C1" s="309"/>
      <c r="D1" s="48"/>
      <c r="E1" s="48"/>
    </row>
    <row r="2" spans="1:5" x14ac:dyDescent="0.35">
      <c r="A2" s="131" t="s">
        <v>122</v>
      </c>
      <c r="B2" s="48"/>
      <c r="C2" s="48"/>
      <c r="D2" s="48"/>
      <c r="E2" s="48"/>
    </row>
    <row r="3" spans="1:5" x14ac:dyDescent="0.35">
      <c r="A3" s="100"/>
      <c r="B3" s="37" t="s">
        <v>82</v>
      </c>
      <c r="C3" s="37" t="s">
        <v>84</v>
      </c>
      <c r="D3" s="37" t="s">
        <v>85</v>
      </c>
      <c r="E3" s="40" t="s">
        <v>65</v>
      </c>
    </row>
    <row r="4" spans="1:5" s="48" customFormat="1" x14ac:dyDescent="0.35">
      <c r="A4" s="29" t="s">
        <v>21</v>
      </c>
      <c r="B4" s="212">
        <f>'Schedule 5b'!AI10</f>
        <v>2200</v>
      </c>
      <c r="C4" s="212">
        <f>'Schedule 5b'!AI32</f>
        <v>990</v>
      </c>
      <c r="D4" s="212">
        <f>'Schedule 5b'!AI54</f>
        <v>910</v>
      </c>
      <c r="E4" s="212">
        <f>SUM(B4:D4)</f>
        <v>4100</v>
      </c>
    </row>
    <row r="5" spans="1:5" s="48" customFormat="1" x14ac:dyDescent="0.35">
      <c r="A5" s="29" t="s">
        <v>80</v>
      </c>
      <c r="B5" s="212">
        <f>'Schedule 5b'!AI11</f>
        <v>5070</v>
      </c>
      <c r="C5" s="212">
        <f>'Schedule 5b'!AI33</f>
        <v>1820</v>
      </c>
      <c r="D5" s="212">
        <f>'Schedule 5b'!AI55</f>
        <v>1580</v>
      </c>
      <c r="E5" s="212">
        <f>SUM(B5:D5)</f>
        <v>8470</v>
      </c>
    </row>
    <row r="6" spans="1:5" s="48" customFormat="1" x14ac:dyDescent="0.35">
      <c r="A6" s="29" t="s">
        <v>24</v>
      </c>
      <c r="B6" s="212">
        <f>'Schedule 5b'!AH13*13</f>
        <v>3250</v>
      </c>
      <c r="C6" s="212">
        <f>'Schedule 5b'!AH35*13</f>
        <v>650</v>
      </c>
      <c r="D6" s="212">
        <f>'Schedule 5b'!AH57*13</f>
        <v>780</v>
      </c>
      <c r="E6" s="212">
        <f t="shared" ref="E6" si="0">SUM(B6:D6)</f>
        <v>4680</v>
      </c>
    </row>
    <row r="7" spans="1:5" s="48" customFormat="1" x14ac:dyDescent="0.35">
      <c r="A7" s="117" t="s">
        <v>25</v>
      </c>
      <c r="B7" s="212">
        <f>'Schedule 5b'!AH14</f>
        <v>575</v>
      </c>
      <c r="C7" s="212">
        <f>'Schedule 5b'!AH36</f>
        <v>175</v>
      </c>
      <c r="D7" s="212">
        <f>'Schedule 5b'!AH58</f>
        <v>0</v>
      </c>
      <c r="E7" s="212">
        <f>SUM(B7:D7)</f>
        <v>750</v>
      </c>
    </row>
    <row r="8" spans="1:5" s="48" customFormat="1" x14ac:dyDescent="0.35">
      <c r="A8" s="117" t="s">
        <v>143</v>
      </c>
      <c r="B8" s="212">
        <f>'Schedule 5b'!AI19</f>
        <v>750</v>
      </c>
      <c r="C8" s="212">
        <f>'Schedule 5b'!AI41</f>
        <v>600</v>
      </c>
      <c r="D8" s="212">
        <f>'Schedule 5b'!AI63</f>
        <v>0</v>
      </c>
      <c r="E8" s="212">
        <f>SUM(B8:D8)</f>
        <v>1350</v>
      </c>
    </row>
    <row r="9" spans="1:5" x14ac:dyDescent="0.35">
      <c r="A9" s="38" t="s">
        <v>65</v>
      </c>
      <c r="B9" s="213">
        <f>SUM(B4:B8)</f>
        <v>11845</v>
      </c>
      <c r="C9" s="213">
        <f t="shared" ref="C9:D9" si="1">SUM(C4:C8)</f>
        <v>4235</v>
      </c>
      <c r="D9" s="213">
        <f t="shared" si="1"/>
        <v>3270</v>
      </c>
      <c r="E9" s="213">
        <f>SUM(E4:E8)</f>
        <v>19350</v>
      </c>
    </row>
    <row r="10" spans="1:5" s="49" customFormat="1" x14ac:dyDescent="0.35">
      <c r="B10" s="51"/>
      <c r="C10" s="51"/>
      <c r="D10" s="51"/>
      <c r="E10" s="51"/>
    </row>
    <row r="11" spans="1:5" s="49" customFormat="1" x14ac:dyDescent="0.35">
      <c r="B11" s="51"/>
      <c r="C11" s="51"/>
      <c r="D11" s="51"/>
      <c r="E11" s="51"/>
    </row>
    <row r="12" spans="1:5" s="49" customFormat="1" x14ac:dyDescent="0.35">
      <c r="B12" s="51"/>
      <c r="C12" s="51"/>
      <c r="D12" s="51"/>
      <c r="E12" s="51"/>
    </row>
    <row r="13" spans="1:5" ht="15" thickBot="1" x14ac:dyDescent="0.4">
      <c r="A13" s="42" t="s">
        <v>101</v>
      </c>
      <c r="B13" s="50" t="s">
        <v>82</v>
      </c>
      <c r="C13" s="50" t="s">
        <v>84</v>
      </c>
      <c r="D13" s="50" t="s">
        <v>85</v>
      </c>
      <c r="E13" s="40" t="s">
        <v>102</v>
      </c>
    </row>
    <row r="14" spans="1:5" ht="15" thickBot="1" x14ac:dyDescent="0.4">
      <c r="A14" s="29" t="s">
        <v>21</v>
      </c>
      <c r="B14" s="43">
        <f>B4/$E$9</f>
        <v>0.11369509043927649</v>
      </c>
      <c r="C14" s="43">
        <f t="shared" ref="C14:D14" si="2">C4/$E$9</f>
        <v>5.1162790697674418E-2</v>
      </c>
      <c r="D14" s="43">
        <f t="shared" si="2"/>
        <v>4.7028423772609816E-2</v>
      </c>
      <c r="E14" s="43">
        <f>E4/$E$9</f>
        <v>0.21188630490956073</v>
      </c>
    </row>
    <row r="15" spans="1:5" ht="15" thickBot="1" x14ac:dyDescent="0.4">
      <c r="A15" s="29" t="s">
        <v>80</v>
      </c>
      <c r="B15" s="43">
        <f>B5/$E$9</f>
        <v>0.262015503875969</v>
      </c>
      <c r="C15" s="43">
        <f t="shared" ref="B15:E18" si="3">C5/$E$9</f>
        <v>9.4056847545219632E-2</v>
      </c>
      <c r="D15" s="43">
        <f t="shared" si="3"/>
        <v>8.1653746770025834E-2</v>
      </c>
      <c r="E15" s="43">
        <f t="shared" si="3"/>
        <v>0.4377260981912145</v>
      </c>
    </row>
    <row r="16" spans="1:5" ht="15" thickBot="1" x14ac:dyDescent="0.4">
      <c r="A16" s="29" t="s">
        <v>24</v>
      </c>
      <c r="B16" s="43">
        <f t="shared" si="3"/>
        <v>0.16795865633074936</v>
      </c>
      <c r="C16" s="43">
        <f t="shared" si="3"/>
        <v>3.3591731266149873E-2</v>
      </c>
      <c r="D16" s="43">
        <f t="shared" si="3"/>
        <v>4.0310077519379844E-2</v>
      </c>
      <c r="E16" s="43">
        <f t="shared" si="3"/>
        <v>0.24186046511627907</v>
      </c>
    </row>
    <row r="17" spans="1:7" ht="15" thickBot="1" x14ac:dyDescent="0.4">
      <c r="A17" s="117" t="s">
        <v>25</v>
      </c>
      <c r="B17" s="43">
        <f t="shared" si="3"/>
        <v>2.9715762273901807E-2</v>
      </c>
      <c r="C17" s="43">
        <f t="shared" si="3"/>
        <v>9.0439276485788107E-3</v>
      </c>
      <c r="D17" s="43">
        <f t="shared" si="3"/>
        <v>0</v>
      </c>
      <c r="E17" s="43">
        <f t="shared" si="3"/>
        <v>3.875968992248062E-2</v>
      </c>
    </row>
    <row r="18" spans="1:7" ht="15" thickBot="1" x14ac:dyDescent="0.4">
      <c r="A18" s="117" t="s">
        <v>143</v>
      </c>
      <c r="B18" s="43">
        <f>B8/$E$9</f>
        <v>3.875968992248062E-2</v>
      </c>
      <c r="C18" s="43">
        <f>C8/$E$9</f>
        <v>3.1007751937984496E-2</v>
      </c>
      <c r="D18" s="43">
        <f t="shared" si="3"/>
        <v>0</v>
      </c>
      <c r="E18" s="43">
        <f t="shared" si="3"/>
        <v>6.9767441860465115E-2</v>
      </c>
      <c r="F18" s="87"/>
      <c r="G18" s="87"/>
    </row>
    <row r="19" spans="1:7" ht="15" thickBot="1" x14ac:dyDescent="0.4">
      <c r="A19" s="38" t="s">
        <v>65</v>
      </c>
      <c r="B19" s="101">
        <f>SUM(B14:B18)</f>
        <v>0.61214470284237721</v>
      </c>
      <c r="C19" s="101">
        <f t="shared" ref="C19:D19" si="4">SUM(C14:C18)</f>
        <v>0.21886304909560722</v>
      </c>
      <c r="D19" s="101">
        <f t="shared" si="4"/>
        <v>0.16899224806201549</v>
      </c>
      <c r="E19" s="44">
        <f>SUM(E14:E18)</f>
        <v>1</v>
      </c>
      <c r="F19" s="215"/>
      <c r="G19" s="48"/>
    </row>
    <row r="20" spans="1:7" x14ac:dyDescent="0.35">
      <c r="A20" s="48"/>
      <c r="B20" s="118"/>
      <c r="C20" s="214"/>
      <c r="D20" s="214"/>
      <c r="E20" s="48"/>
    </row>
    <row r="21" spans="1:7" ht="23.25" customHeight="1" x14ac:dyDescent="0.35">
      <c r="A21" s="310" t="s">
        <v>185</v>
      </c>
      <c r="B21" s="311"/>
    </row>
    <row r="22" spans="1:7" ht="23.25" customHeight="1" x14ac:dyDescent="0.35">
      <c r="A22" s="311"/>
      <c r="B22" s="311"/>
    </row>
    <row r="23" spans="1:7" ht="23.25" customHeight="1" x14ac:dyDescent="0.35">
      <c r="A23" s="311"/>
      <c r="B23" s="311"/>
    </row>
    <row r="24" spans="1:7" ht="23.25" customHeight="1" x14ac:dyDescent="0.35">
      <c r="A24" s="311"/>
      <c r="B24" s="311"/>
    </row>
    <row r="25" spans="1:7" ht="23.25" customHeight="1" x14ac:dyDescent="0.35">
      <c r="A25" s="311"/>
      <c r="B25" s="311"/>
    </row>
  </sheetData>
  <mergeCells count="2">
    <mergeCell ref="A1:C1"/>
    <mergeCell ref="A21:B2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8518-9A4E-4C05-8A7C-67B889AB4159}">
  <sheetPr>
    <tabColor theme="5" tint="0.39997558519241921"/>
  </sheetPr>
  <dimension ref="A1:L58"/>
  <sheetViews>
    <sheetView zoomScaleNormal="100" workbookViewId="0">
      <selection activeCell="F23" sqref="F23"/>
    </sheetView>
  </sheetViews>
  <sheetFormatPr defaultRowHeight="14.5" x14ac:dyDescent="0.35"/>
  <cols>
    <col min="1" max="1" width="30.7265625" customWidth="1"/>
    <col min="2" max="2" width="17" customWidth="1"/>
    <col min="3" max="3" width="19.54296875" customWidth="1"/>
    <col min="4" max="4" width="23.81640625" customWidth="1"/>
    <col min="5" max="5" width="19.1796875" customWidth="1"/>
    <col min="6" max="6" width="17.1796875" customWidth="1"/>
    <col min="8" max="8" width="18.54296875" customWidth="1"/>
    <col min="9" max="9" width="34.7265625" customWidth="1"/>
    <col min="10" max="10" width="25.1796875" customWidth="1"/>
    <col min="11" max="11" width="41.1796875" customWidth="1"/>
  </cols>
  <sheetData>
    <row r="1" spans="1:12" ht="18.5" x14ac:dyDescent="0.45">
      <c r="A1" s="119" t="s">
        <v>171</v>
      </c>
      <c r="B1" s="41"/>
      <c r="C1" s="41"/>
      <c r="D1" s="41"/>
      <c r="E1" s="41"/>
      <c r="F1" s="41"/>
      <c r="G1" s="41"/>
      <c r="H1" s="41"/>
      <c r="I1" s="41"/>
      <c r="J1" s="41"/>
      <c r="K1" s="41"/>
      <c r="L1" s="41"/>
    </row>
    <row r="2" spans="1:12" x14ac:dyDescent="0.35">
      <c r="A2" t="s">
        <v>172</v>
      </c>
      <c r="B2" s="41"/>
      <c r="C2" s="41"/>
      <c r="D2" s="41"/>
      <c r="E2" s="41"/>
      <c r="F2" s="41"/>
      <c r="G2" s="41"/>
      <c r="H2" s="41"/>
      <c r="I2" s="41"/>
      <c r="J2" s="41"/>
      <c r="K2" s="41"/>
      <c r="L2" s="41"/>
    </row>
    <row r="3" spans="1:12" x14ac:dyDescent="0.35">
      <c r="A3" s="41"/>
      <c r="B3" s="41" t="s">
        <v>144</v>
      </c>
      <c r="C3" s="41"/>
      <c r="D3" s="41"/>
      <c r="E3" s="41"/>
      <c r="F3" s="41"/>
      <c r="G3" s="41"/>
      <c r="H3" s="41"/>
      <c r="I3" s="41"/>
      <c r="J3" s="41"/>
      <c r="K3" s="41"/>
    </row>
    <row r="4" spans="1:12" x14ac:dyDescent="0.35">
      <c r="A4" s="314" t="s">
        <v>145</v>
      </c>
      <c r="B4" s="314"/>
      <c r="C4" s="314"/>
      <c r="D4" s="314"/>
      <c r="E4" s="314"/>
      <c r="F4" s="315"/>
      <c r="G4" s="314"/>
      <c r="H4" s="314"/>
      <c r="I4" s="314"/>
      <c r="J4" s="314"/>
      <c r="K4" s="314"/>
    </row>
    <row r="5" spans="1:12" ht="27" customHeight="1" x14ac:dyDescent="0.35">
      <c r="A5" s="316" t="s">
        <v>173</v>
      </c>
      <c r="B5" s="316" t="s">
        <v>174</v>
      </c>
      <c r="C5" s="316" t="s">
        <v>175</v>
      </c>
      <c r="D5" s="316" t="s">
        <v>176</v>
      </c>
      <c r="E5" s="317" t="s">
        <v>146</v>
      </c>
      <c r="F5" s="317" t="s">
        <v>177</v>
      </c>
      <c r="G5" s="41"/>
      <c r="H5" s="317" t="s">
        <v>147</v>
      </c>
      <c r="I5" s="316" t="s">
        <v>148</v>
      </c>
      <c r="J5" s="316" t="s">
        <v>178</v>
      </c>
      <c r="K5" s="316" t="s">
        <v>149</v>
      </c>
    </row>
    <row r="6" spans="1:12" ht="27" customHeight="1" x14ac:dyDescent="0.35">
      <c r="A6" s="317"/>
      <c r="B6" s="317"/>
      <c r="C6" s="317"/>
      <c r="D6" s="317"/>
      <c r="E6" s="317"/>
      <c r="F6" s="317"/>
      <c r="G6" s="41"/>
      <c r="H6" s="317"/>
      <c r="I6" s="317"/>
      <c r="J6" s="317"/>
      <c r="K6" s="317"/>
    </row>
    <row r="7" spans="1:12" ht="60.75" customHeight="1" x14ac:dyDescent="0.35">
      <c r="A7" s="317"/>
      <c r="B7" s="317"/>
      <c r="C7" s="317"/>
      <c r="D7" s="317"/>
      <c r="E7" s="317"/>
      <c r="F7" s="317"/>
      <c r="G7" s="41"/>
      <c r="H7" s="317"/>
      <c r="I7" s="317"/>
      <c r="J7" s="317"/>
      <c r="K7" s="317"/>
    </row>
    <row r="9" spans="1:12" s="204" customFormat="1" ht="43.5" x14ac:dyDescent="0.35">
      <c r="A9" s="313" t="s">
        <v>150</v>
      </c>
      <c r="B9" s="313"/>
      <c r="C9" s="313"/>
      <c r="D9" s="313"/>
      <c r="E9" s="313"/>
      <c r="F9" s="313"/>
      <c r="H9" s="208" t="s">
        <v>151</v>
      </c>
      <c r="I9" s="120" t="s">
        <v>152</v>
      </c>
      <c r="J9" s="209" t="s">
        <v>179</v>
      </c>
      <c r="K9" s="208" t="s">
        <v>180</v>
      </c>
    </row>
    <row r="10" spans="1:12" s="204" customFormat="1" ht="43.5" x14ac:dyDescent="0.35">
      <c r="A10" s="121" t="s">
        <v>181</v>
      </c>
      <c r="B10" s="121" t="s">
        <v>153</v>
      </c>
      <c r="C10" s="121" t="s">
        <v>182</v>
      </c>
      <c r="D10" s="121" t="s">
        <v>183</v>
      </c>
      <c r="E10" s="121" t="s">
        <v>184</v>
      </c>
      <c r="F10" s="121" t="s">
        <v>151</v>
      </c>
      <c r="H10" s="205">
        <f>SUM(F11,F15,F19,F23,F32,F36,F40,F49,F45,F53,F28)</f>
        <v>31509.181331293068</v>
      </c>
      <c r="I10" s="206">
        <v>75000</v>
      </c>
      <c r="J10" s="207">
        <f>H10</f>
        <v>31509.181331293068</v>
      </c>
      <c r="K10" s="205">
        <f>I10-J10</f>
        <v>43490.818668706932</v>
      </c>
    </row>
    <row r="11" spans="1:12" x14ac:dyDescent="0.35">
      <c r="A11" s="125">
        <v>4.5600000000000002E-2</v>
      </c>
      <c r="B11" s="123">
        <v>50</v>
      </c>
      <c r="C11" s="124">
        <f>B11-(B11/(1+A11))</f>
        <v>2.1805661820964062</v>
      </c>
      <c r="D11" s="68" t="s">
        <v>154</v>
      </c>
      <c r="E11" s="126">
        <f>'Schedule 5b'!S10</f>
        <v>2030</v>
      </c>
      <c r="F11" s="122">
        <f>E11*C11</f>
        <v>4426.5493496557046</v>
      </c>
    </row>
    <row r="13" spans="1:12" x14ac:dyDescent="0.35">
      <c r="A13" s="312" t="s">
        <v>155</v>
      </c>
      <c r="B13" s="312"/>
      <c r="C13" s="312"/>
      <c r="D13" s="312"/>
      <c r="E13" s="312"/>
      <c r="F13" s="312"/>
    </row>
    <row r="14" spans="1:12" ht="43.5" x14ac:dyDescent="0.35">
      <c r="A14" s="121" t="s">
        <v>181</v>
      </c>
      <c r="B14" s="121" t="s">
        <v>153</v>
      </c>
      <c r="C14" s="121" t="s">
        <v>182</v>
      </c>
      <c r="D14" s="121" t="s">
        <v>183</v>
      </c>
      <c r="E14" s="121" t="s">
        <v>184</v>
      </c>
      <c r="F14" s="121" t="s">
        <v>151</v>
      </c>
    </row>
    <row r="15" spans="1:12" x14ac:dyDescent="0.35">
      <c r="A15" s="125">
        <v>4.5600000000000002E-2</v>
      </c>
      <c r="B15" s="123">
        <v>50</v>
      </c>
      <c r="C15" s="124">
        <f>B15-(B15/(1+A15))</f>
        <v>2.1805661820964062</v>
      </c>
      <c r="D15" s="68" t="s">
        <v>22</v>
      </c>
      <c r="E15" s="126">
        <f>'Schedule 5b'!S11</f>
        <v>4870</v>
      </c>
      <c r="F15" s="122">
        <f>E15*C15</f>
        <v>10619.357306809497</v>
      </c>
    </row>
    <row r="17" spans="1:6" x14ac:dyDescent="0.35">
      <c r="A17" s="312" t="s">
        <v>162</v>
      </c>
      <c r="B17" s="312"/>
      <c r="C17" s="312"/>
      <c r="D17" s="312"/>
      <c r="E17" s="312"/>
      <c r="F17" s="312"/>
    </row>
    <row r="18" spans="1:6" ht="43.5" x14ac:dyDescent="0.35">
      <c r="A18" s="121" t="s">
        <v>181</v>
      </c>
      <c r="B18" s="121" t="s">
        <v>153</v>
      </c>
      <c r="C18" s="121" t="s">
        <v>182</v>
      </c>
      <c r="D18" s="121" t="s">
        <v>183</v>
      </c>
      <c r="E18" s="121" t="s">
        <v>184</v>
      </c>
      <c r="F18" s="121" t="s">
        <v>151</v>
      </c>
    </row>
    <row r="19" spans="1:6" x14ac:dyDescent="0.35">
      <c r="A19" s="125">
        <v>4.5600000000000002E-2</v>
      </c>
      <c r="B19" s="123">
        <v>200</v>
      </c>
      <c r="C19" s="124">
        <f>B19-(B19/(1+A19))</f>
        <v>8.7222647283856247</v>
      </c>
      <c r="D19" s="68" t="s">
        <v>163</v>
      </c>
      <c r="E19" s="126">
        <f>'Schedule 5b'!Q13</f>
        <v>150</v>
      </c>
      <c r="F19" s="122">
        <f>E19*C19</f>
        <v>1308.3397092578437</v>
      </c>
    </row>
    <row r="21" spans="1:6" x14ac:dyDescent="0.35">
      <c r="A21" s="312" t="s">
        <v>164</v>
      </c>
      <c r="B21" s="312"/>
      <c r="C21" s="312"/>
      <c r="D21" s="312"/>
      <c r="E21" s="312"/>
      <c r="F21" s="312"/>
    </row>
    <row r="22" spans="1:6" ht="43.5" x14ac:dyDescent="0.35">
      <c r="A22" s="121" t="s">
        <v>181</v>
      </c>
      <c r="B22" s="121" t="s">
        <v>153</v>
      </c>
      <c r="C22" s="121" t="s">
        <v>182</v>
      </c>
      <c r="D22" s="121" t="s">
        <v>183</v>
      </c>
      <c r="E22" s="121" t="s">
        <v>184</v>
      </c>
      <c r="F22" s="121" t="s">
        <v>151</v>
      </c>
    </row>
    <row r="23" spans="1:6" x14ac:dyDescent="0.35">
      <c r="A23" s="125">
        <v>4.5600000000000002E-2</v>
      </c>
      <c r="B23" s="123">
        <v>150</v>
      </c>
      <c r="C23" s="124">
        <f>B23-(B23/(1+A23))</f>
        <v>6.5416985462892114</v>
      </c>
      <c r="D23" s="68" t="s">
        <v>25</v>
      </c>
      <c r="E23" s="126">
        <f>'Schedule 5b'!Q14</f>
        <v>350</v>
      </c>
      <c r="F23" s="122">
        <f>E23*C23</f>
        <v>2289.5944912012242</v>
      </c>
    </row>
    <row r="26" spans="1:6" x14ac:dyDescent="0.35">
      <c r="A26" s="312" t="s">
        <v>156</v>
      </c>
      <c r="B26" s="312"/>
      <c r="C26" s="312"/>
      <c r="D26" s="312"/>
      <c r="E26" s="312"/>
      <c r="F26" s="312"/>
    </row>
    <row r="27" spans="1:6" ht="43.5" x14ac:dyDescent="0.35">
      <c r="A27" s="121" t="s">
        <v>181</v>
      </c>
      <c r="B27" s="121" t="s">
        <v>153</v>
      </c>
      <c r="C27" s="121" t="s">
        <v>182</v>
      </c>
      <c r="D27" s="121" t="s">
        <v>183</v>
      </c>
      <c r="E27" s="121" t="s">
        <v>184</v>
      </c>
      <c r="F27" s="121" t="s">
        <v>151</v>
      </c>
    </row>
    <row r="28" spans="1:6" x14ac:dyDescent="0.35">
      <c r="A28" s="125">
        <v>4.5600000000000002E-2</v>
      </c>
      <c r="B28" s="123">
        <v>50</v>
      </c>
      <c r="C28" s="124">
        <f>B28-(B28/(1+A28))</f>
        <v>2.1805661820964062</v>
      </c>
      <c r="D28" s="68" t="s">
        <v>154</v>
      </c>
      <c r="E28" s="126">
        <f>'Schedule 5b'!S32</f>
        <v>940</v>
      </c>
      <c r="F28" s="122">
        <f>E28*C28</f>
        <v>2049.7322111706217</v>
      </c>
    </row>
    <row r="30" spans="1:6" x14ac:dyDescent="0.35">
      <c r="A30" s="312" t="s">
        <v>157</v>
      </c>
      <c r="B30" s="312"/>
      <c r="C30" s="312"/>
      <c r="D30" s="312"/>
      <c r="E30" s="312"/>
      <c r="F30" s="312"/>
    </row>
    <row r="31" spans="1:6" ht="43.5" x14ac:dyDescent="0.35">
      <c r="A31" s="121" t="s">
        <v>181</v>
      </c>
      <c r="B31" s="121" t="s">
        <v>153</v>
      </c>
      <c r="C31" s="121" t="s">
        <v>182</v>
      </c>
      <c r="D31" s="121" t="s">
        <v>183</v>
      </c>
      <c r="E31" s="121" t="s">
        <v>184</v>
      </c>
      <c r="F31" s="121" t="s">
        <v>151</v>
      </c>
    </row>
    <row r="32" spans="1:6" x14ac:dyDescent="0.35">
      <c r="A32" s="125">
        <v>4.5600000000000002E-2</v>
      </c>
      <c r="B32" s="123">
        <v>50</v>
      </c>
      <c r="C32" s="124">
        <f>B32-(B32/(1+A32))</f>
        <v>2.1805661820964062</v>
      </c>
      <c r="D32" s="68" t="s">
        <v>22</v>
      </c>
      <c r="E32" s="126">
        <f>'Schedule 5b'!S33</f>
        <v>1660</v>
      </c>
      <c r="F32" s="122">
        <f>E32*C32</f>
        <v>3619.7398622800342</v>
      </c>
    </row>
    <row r="34" spans="1:6" x14ac:dyDescent="0.35">
      <c r="A34" s="312" t="s">
        <v>165</v>
      </c>
      <c r="B34" s="312"/>
      <c r="C34" s="312"/>
      <c r="D34" s="312"/>
      <c r="E34" s="312"/>
      <c r="F34" s="312"/>
    </row>
    <row r="35" spans="1:6" ht="43.5" x14ac:dyDescent="0.35">
      <c r="A35" s="121" t="s">
        <v>181</v>
      </c>
      <c r="B35" s="121" t="s">
        <v>153</v>
      </c>
      <c r="C35" s="121" t="s">
        <v>182</v>
      </c>
      <c r="D35" s="121" t="s">
        <v>183</v>
      </c>
      <c r="E35" s="121" t="s">
        <v>184</v>
      </c>
      <c r="F35" s="121" t="s">
        <v>151</v>
      </c>
    </row>
    <row r="36" spans="1:6" x14ac:dyDescent="0.35">
      <c r="A36" s="125">
        <v>4.5600000000000002E-2</v>
      </c>
      <c r="B36" s="123">
        <v>200</v>
      </c>
      <c r="C36" s="124">
        <f>B36-(B36/(1+A36))</f>
        <v>8.7222647283856247</v>
      </c>
      <c r="D36" s="68" t="s">
        <v>163</v>
      </c>
      <c r="E36" s="126">
        <f>'Schedule 5b'!Q35</f>
        <v>30</v>
      </c>
      <c r="F36" s="122">
        <f>E36*C36</f>
        <v>261.66794185156874</v>
      </c>
    </row>
    <row r="38" spans="1:6" x14ac:dyDescent="0.35">
      <c r="A38" s="312" t="s">
        <v>166</v>
      </c>
      <c r="B38" s="312"/>
      <c r="C38" s="312"/>
      <c r="D38" s="312"/>
      <c r="E38" s="312"/>
      <c r="F38" s="312"/>
    </row>
    <row r="39" spans="1:6" ht="43.5" x14ac:dyDescent="0.35">
      <c r="A39" s="121" t="s">
        <v>181</v>
      </c>
      <c r="B39" s="121" t="s">
        <v>153</v>
      </c>
      <c r="C39" s="121" t="s">
        <v>182</v>
      </c>
      <c r="D39" s="121" t="s">
        <v>183</v>
      </c>
      <c r="E39" s="121" t="s">
        <v>184</v>
      </c>
      <c r="F39" s="121" t="s">
        <v>151</v>
      </c>
    </row>
    <row r="40" spans="1:6" x14ac:dyDescent="0.35">
      <c r="A40" s="125">
        <v>4.5600000000000002E-2</v>
      </c>
      <c r="B40" s="123">
        <v>150</v>
      </c>
      <c r="C40" s="124">
        <f>B40-(B40/(1+A40))</f>
        <v>6.5416985462892114</v>
      </c>
      <c r="D40" s="68" t="s">
        <v>25</v>
      </c>
      <c r="E40" s="126">
        <f>'Schedule 5b'!Q36</f>
        <v>150</v>
      </c>
      <c r="F40" s="122">
        <f>E40*C40</f>
        <v>981.25478194338166</v>
      </c>
    </row>
    <row r="43" spans="1:6" x14ac:dyDescent="0.35">
      <c r="A43" s="312" t="s">
        <v>167</v>
      </c>
      <c r="B43" s="312"/>
      <c r="C43" s="312"/>
      <c r="D43" s="312"/>
      <c r="E43" s="312"/>
      <c r="F43" s="312"/>
    </row>
    <row r="44" spans="1:6" ht="43.5" x14ac:dyDescent="0.35">
      <c r="A44" s="121" t="s">
        <v>181</v>
      </c>
      <c r="B44" s="121" t="s">
        <v>153</v>
      </c>
      <c r="C44" s="121" t="s">
        <v>182</v>
      </c>
      <c r="D44" s="121" t="s">
        <v>183</v>
      </c>
      <c r="E44" s="121" t="s">
        <v>184</v>
      </c>
      <c r="F44" s="121" t="s">
        <v>151</v>
      </c>
    </row>
    <row r="45" spans="1:6" x14ac:dyDescent="0.35">
      <c r="A45" s="125">
        <v>4.5600000000000002E-2</v>
      </c>
      <c r="B45" s="123">
        <v>50</v>
      </c>
      <c r="C45" s="124">
        <f>B45-(B45/(1+A45))</f>
        <v>2.1805661820964062</v>
      </c>
      <c r="D45" s="68" t="s">
        <v>154</v>
      </c>
      <c r="E45" s="126">
        <f>'Schedule 5b'!S54</f>
        <v>910</v>
      </c>
      <c r="F45" s="122">
        <f>E45*C45</f>
        <v>1984.3152257077297</v>
      </c>
    </row>
    <row r="47" spans="1:6" x14ac:dyDescent="0.35">
      <c r="A47" s="312" t="s">
        <v>168</v>
      </c>
      <c r="B47" s="312"/>
      <c r="C47" s="312"/>
      <c r="D47" s="312"/>
      <c r="E47" s="312"/>
      <c r="F47" s="312"/>
    </row>
    <row r="48" spans="1:6" ht="43.5" x14ac:dyDescent="0.35">
      <c r="A48" s="121" t="s">
        <v>181</v>
      </c>
      <c r="B48" s="121" t="s">
        <v>153</v>
      </c>
      <c r="C48" s="121" t="s">
        <v>182</v>
      </c>
      <c r="D48" s="121" t="s">
        <v>183</v>
      </c>
      <c r="E48" s="121" t="s">
        <v>184</v>
      </c>
      <c r="F48" s="121" t="s">
        <v>151</v>
      </c>
    </row>
    <row r="49" spans="1:6" x14ac:dyDescent="0.35">
      <c r="A49" s="125">
        <v>4.5600000000000002E-2</v>
      </c>
      <c r="B49" s="123">
        <v>50</v>
      </c>
      <c r="C49" s="124">
        <f>B49-(B49/(1+A49))</f>
        <v>2.1805661820964062</v>
      </c>
      <c r="D49" s="68" t="s">
        <v>22</v>
      </c>
      <c r="E49" s="126">
        <f>'Schedule 5b'!S55</f>
        <v>1580</v>
      </c>
      <c r="F49" s="122">
        <f>E49*C49</f>
        <v>3445.2945677123216</v>
      </c>
    </row>
    <row r="51" spans="1:6" x14ac:dyDescent="0.35">
      <c r="A51" s="312" t="s">
        <v>169</v>
      </c>
      <c r="B51" s="312"/>
      <c r="C51" s="312"/>
      <c r="D51" s="312"/>
      <c r="E51" s="312"/>
      <c r="F51" s="312"/>
    </row>
    <row r="52" spans="1:6" ht="43.5" x14ac:dyDescent="0.35">
      <c r="A52" s="121" t="s">
        <v>181</v>
      </c>
      <c r="B52" s="121" t="s">
        <v>153</v>
      </c>
      <c r="C52" s="121" t="s">
        <v>182</v>
      </c>
      <c r="D52" s="121" t="s">
        <v>183</v>
      </c>
      <c r="E52" s="121" t="s">
        <v>184</v>
      </c>
      <c r="F52" s="121" t="s">
        <v>151</v>
      </c>
    </row>
    <row r="53" spans="1:6" x14ac:dyDescent="0.35">
      <c r="A53" s="125">
        <v>4.5600000000000002E-2</v>
      </c>
      <c r="B53" s="123">
        <v>200</v>
      </c>
      <c r="C53" s="124">
        <f>B53-(B53/(1+A53))</f>
        <v>8.7222647283856247</v>
      </c>
      <c r="D53" s="68" t="s">
        <v>163</v>
      </c>
      <c r="E53" s="126">
        <f>'Schedule 5b'!Q57</f>
        <v>60</v>
      </c>
      <c r="F53" s="122">
        <f>E53*C53</f>
        <v>523.33588370313748</v>
      </c>
    </row>
    <row r="55" spans="1:6" x14ac:dyDescent="0.35">
      <c r="A55" s="127" t="s">
        <v>158</v>
      </c>
    </row>
    <row r="56" spans="1:6" x14ac:dyDescent="0.35">
      <c r="A56" s="128" t="s">
        <v>159</v>
      </c>
    </row>
    <row r="57" spans="1:6" x14ac:dyDescent="0.35">
      <c r="A57" s="129" t="s">
        <v>160</v>
      </c>
    </row>
    <row r="58" spans="1:6" x14ac:dyDescent="0.35">
      <c r="A58" s="68" t="s">
        <v>161</v>
      </c>
    </row>
  </sheetData>
  <mergeCells count="22">
    <mergeCell ref="A4:K4"/>
    <mergeCell ref="A5:A7"/>
    <mergeCell ref="B5:B7"/>
    <mergeCell ref="C5:C7"/>
    <mergeCell ref="D5:D7"/>
    <mergeCell ref="E5:E7"/>
    <mergeCell ref="F5:F7"/>
    <mergeCell ref="H5:H7"/>
    <mergeCell ref="I5:I7"/>
    <mergeCell ref="J5:J7"/>
    <mergeCell ref="K5:K7"/>
    <mergeCell ref="A9:F9"/>
    <mergeCell ref="A13:F13"/>
    <mergeCell ref="A26:F26"/>
    <mergeCell ref="A17:F17"/>
    <mergeCell ref="A21:F21"/>
    <mergeCell ref="A47:F47"/>
    <mergeCell ref="A51:F51"/>
    <mergeCell ref="A30:F30"/>
    <mergeCell ref="A34:F34"/>
    <mergeCell ref="A38:F38"/>
    <mergeCell ref="A43:F4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Schedule 3b</vt:lpstr>
      <vt:lpstr>Schedule 4b</vt:lpstr>
      <vt:lpstr>Schedule 5b</vt:lpstr>
      <vt:lpstr>Trial Balance</vt:lpstr>
      <vt:lpstr>Allocation</vt:lpstr>
      <vt:lpstr>WR&amp;R Calculation</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Marisa</dc:creator>
  <cp:lastModifiedBy>Maureen R. Flanagan</cp:lastModifiedBy>
  <dcterms:created xsi:type="dcterms:W3CDTF">2021-07-29T16:44:58Z</dcterms:created>
  <dcterms:modified xsi:type="dcterms:W3CDTF">2023-06-21T17:07:27Z</dcterms:modified>
</cp:coreProperties>
</file>