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ome Care\Rate Setting Materials\2025 Rates\2025_Blank_Rate_Template\"/>
    </mc:Choice>
  </mc:AlternateContent>
  <xr:revisionPtr revIDLastSave="0" documentId="13_ncr:1_{A70B5616-FE27-4699-B97B-E7A007E80BD0}" xr6:coauthVersionLast="47" xr6:coauthVersionMax="47" xr10:uidLastSave="{00000000-0000-0000-0000-000000000000}"/>
  <bookViews>
    <workbookView xWindow="10920" yWindow="135" windowWidth="17955" windowHeight="15465" xr2:uid="{C9F99E77-E61F-44A7-B441-22B55E2C2051}"/>
  </bookViews>
  <sheets>
    <sheet name="HCS Rate Sheet" sheetId="2" r:id="rId1"/>
    <sheet name="Supporting Calculation" sheetId="3" r:id="rId2"/>
    <sheet name="Minimum Wage Detail Per Year" sheetId="4" r:id="rId3"/>
  </sheets>
  <definedNames>
    <definedName name="_xlnm.Print_Area" localSheetId="0">'HCS Rate Sheet'!$A$1:$L$43</definedName>
    <definedName name="_xlnm.Print_Area" localSheetId="1">'Supporting Calculation'!$A$1:$J$58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4" l="1"/>
  <c r="B58" i="4"/>
  <c r="C19" i="4"/>
  <c r="C32" i="4" s="1"/>
  <c r="B19" i="4"/>
  <c r="B32" i="4" s="1"/>
  <c r="C18" i="4"/>
  <c r="C31" i="4" s="1"/>
  <c r="B18" i="4"/>
  <c r="B31" i="4" s="1"/>
  <c r="C17" i="4"/>
  <c r="C30" i="4" s="1"/>
  <c r="B17" i="4"/>
  <c r="B30" i="4" s="1"/>
  <c r="C16" i="4"/>
  <c r="C29" i="4" s="1"/>
  <c r="B16" i="4"/>
  <c r="B29" i="4" s="1"/>
  <c r="C15" i="4"/>
  <c r="C28" i="4" s="1"/>
  <c r="B15" i="4"/>
  <c r="B28" i="4" s="1"/>
  <c r="C14" i="4"/>
  <c r="C27" i="4" s="1"/>
  <c r="B14" i="4"/>
  <c r="B27" i="4" s="1"/>
  <c r="C13" i="4"/>
  <c r="C26" i="4" s="1"/>
  <c r="B13" i="4"/>
  <c r="B26" i="4" s="1"/>
  <c r="C12" i="4"/>
  <c r="C25" i="4" s="1"/>
  <c r="B12" i="4"/>
  <c r="B25" i="4" s="1"/>
  <c r="C11" i="4"/>
  <c r="B11" i="4"/>
  <c r="A4" i="4"/>
  <c r="B24" i="4" l="1"/>
  <c r="B10" i="4"/>
  <c r="C10" i="4"/>
  <c r="C24" i="4"/>
  <c r="C20" i="4"/>
  <c r="D58" i="3" s="1"/>
  <c r="B20" i="4"/>
  <c r="D57" i="3" s="1"/>
  <c r="A16" i="2"/>
  <c r="A17" i="2" s="1"/>
  <c r="B33" i="4" l="1"/>
  <c r="C57" i="3" s="1"/>
  <c r="B23" i="4"/>
  <c r="C33" i="4"/>
  <c r="C58" i="3" s="1"/>
  <c r="C23" i="4"/>
  <c r="A19" i="2"/>
  <c r="A20" i="2" s="1"/>
  <c r="A21" i="2" s="1"/>
  <c r="A22" i="2" l="1"/>
  <c r="A23" i="2" s="1"/>
  <c r="A24" i="2" s="1"/>
  <c r="B24" i="2" l="1"/>
  <c r="A25" i="2"/>
  <c r="B25" i="2"/>
  <c r="A27" i="2" l="1"/>
  <c r="A28" i="2" s="1"/>
  <c r="A29" i="2" s="1"/>
  <c r="A30" i="2" s="1"/>
  <c r="A31" i="2" l="1"/>
  <c r="A32" i="2" s="1" a="1"/>
  <c r="A32" i="2" s="1"/>
  <c r="A33" i="2" s="1" a="1"/>
  <c r="A33" i="2" s="1"/>
  <c r="A34" i="2" s="1" a="1"/>
  <c r="A34" i="2" s="1"/>
  <c r="A35" i="2" s="1"/>
  <c r="A36" i="2" s="1"/>
  <c r="A37" i="2" s="1" a="1"/>
  <c r="A37" i="2" s="1"/>
  <c r="A38" i="2" s="1" a="1"/>
  <c r="A38" i="2" s="1"/>
  <c r="A39" i="2" s="1"/>
  <c r="B35" i="2"/>
  <c r="B28" i="2"/>
  <c r="B39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<sst xmlns="http://schemas.openxmlformats.org/spreadsheetml/2006/main" count="189" uniqueCount="108">
  <si>
    <t>New York State Department of Health</t>
  </si>
  <si>
    <t>Agency:</t>
  </si>
  <si>
    <t>County:</t>
  </si>
  <si>
    <t>Region:</t>
  </si>
  <si>
    <t>Rate Components</t>
  </si>
  <si>
    <t>Personal Care Services</t>
  </si>
  <si>
    <t>Level One</t>
  </si>
  <si>
    <t>Level Two</t>
  </si>
  <si>
    <t>Level Two Hard To Serve</t>
  </si>
  <si>
    <t>Live-in</t>
  </si>
  <si>
    <t>Shared Aide Level One</t>
  </si>
  <si>
    <t>Shared Aide Level Two</t>
  </si>
  <si>
    <t>Nursing Supervision</t>
  </si>
  <si>
    <t>Nursing Assessment</t>
  </si>
  <si>
    <t>Direct Care and Training</t>
  </si>
  <si>
    <t>(1)</t>
  </si>
  <si>
    <t>Direct Care &amp; Training Costs</t>
  </si>
  <si>
    <t>Direct Care &amp; Training Regional Ceiling (capped at 115% of regional average)</t>
  </si>
  <si>
    <t>Direct Care &amp; Training Rate (Lower of Direct Care &amp; Training Costs or Regional Ceiling) [Lower of (1) or (2)]</t>
  </si>
  <si>
    <t>Administration</t>
  </si>
  <si>
    <t>Admin Cost (excluding Capital and Background &amp; Fingerprinting)</t>
  </si>
  <si>
    <t>Admin Ceiling (capped at 28% of Total Costs)</t>
  </si>
  <si>
    <t>Lower of Admin Cost or Admin Ceiling
[Lower of (4) or (5)]</t>
  </si>
  <si>
    <t>Capital Costs</t>
  </si>
  <si>
    <t>Background &amp; Fingerprinting Costs</t>
  </si>
  <si>
    <t>Rate Add-Ons</t>
  </si>
  <si>
    <t>Profit / Surplus</t>
  </si>
  <si>
    <t>Public Charge Rate</t>
  </si>
  <si>
    <t>Lower of Total Rate or Public Charge Rate (if &gt; $0)</t>
  </si>
  <si>
    <t>Minimum Wage</t>
  </si>
  <si>
    <t>Future DOH Adjustment</t>
  </si>
  <si>
    <t>1% Medicaid ATB Increase (eff. 4/1/2022) [(15) + (16) + (17)] * 1%</t>
  </si>
  <si>
    <t>One Client</t>
  </si>
  <si>
    <t>Two Clients</t>
  </si>
  <si>
    <t/>
  </si>
  <si>
    <t>One Client 1/4 hour</t>
  </si>
  <si>
    <t>Two Clients 1/4 hour</t>
  </si>
  <si>
    <t>1. Direct Care &amp; Training Costs</t>
  </si>
  <si>
    <t xml:space="preserve">Level One </t>
  </si>
  <si>
    <t xml:space="preserve">Level Two </t>
  </si>
  <si>
    <t xml:space="preserve">Level Two Hard To Serve </t>
  </si>
  <si>
    <t xml:space="preserve">Live-in </t>
  </si>
  <si>
    <t xml:space="preserve">Shared Aide Level Two </t>
  </si>
  <si>
    <t xml:space="preserve">Nursing Supervision </t>
  </si>
  <si>
    <t xml:space="preserve">Nursing Assessment </t>
  </si>
  <si>
    <t>Direct Care &amp; Training cost by service
(Sch 3b col 006/007 &amp; 008-011)</t>
  </si>
  <si>
    <t>(2)</t>
  </si>
  <si>
    <t>Hours/Visits by service
(Sch 5b col 023 or 024)</t>
  </si>
  <si>
    <t>(3)</t>
  </si>
  <si>
    <t>Direct Care &amp; Training cost per hour/visit</t>
  </si>
  <si>
    <t>2. Admin Cost (excluding Capital and Background &amp; Fingerprinting)</t>
  </si>
  <si>
    <t>Program admin cost by service
(Sch 3b col 005)</t>
  </si>
  <si>
    <t>Total program admin cost across Sch 3b
(Sch 3b col 005 line 009)</t>
  </si>
  <si>
    <t>Admin Percent
[(1) / (2)]</t>
  </si>
  <si>
    <t>(4)</t>
  </si>
  <si>
    <t>Hours/Visits by service
(Sch 5b col 023 or col 024)</t>
  </si>
  <si>
    <t>(5)</t>
  </si>
  <si>
    <t>Admin Cost per hour/visit
 [(1) / (4)]</t>
  </si>
  <si>
    <t>(6)</t>
  </si>
  <si>
    <t>Capital Cost across Sch 4b
(Sch 4b total of col 001 lines 002-003 &amp; 005-011 &amp; 015)</t>
  </si>
  <si>
    <t>(7)</t>
  </si>
  <si>
    <t>Capital Cost per hour/visit by service
[(3) * (6) / (4)]</t>
  </si>
  <si>
    <t>(8)</t>
  </si>
  <si>
    <t>Background &amp; Fingerprinting across Sch 4b
(Sch 4b col 001 line 001)</t>
  </si>
  <si>
    <t>(9)</t>
  </si>
  <si>
    <t>Background &amp; Fingerprinting Cost per hour/visit by service
[(3) * (8) / (4)]</t>
  </si>
  <si>
    <t>(10)</t>
  </si>
  <si>
    <t>Admin Cost (excluding Capital and Background &amp; Fingerprinting)
[(5) - (7) - (9)]</t>
  </si>
  <si>
    <t>3. Admin Ceiling</t>
  </si>
  <si>
    <t>Total Reimbursable Cost by service
(Sch 3b col 004)</t>
  </si>
  <si>
    <t>Hours/Visits by service
(Sch 5b col 023 or 024))</t>
  </si>
  <si>
    <t>Admin Ceiling [28% * (1) / (2)]</t>
  </si>
  <si>
    <t>4. Profit / Surplus Add-On</t>
  </si>
  <si>
    <t>Admin and Direct Care &amp; Training Rate</t>
  </si>
  <si>
    <t>Reimbursable costs for aide wages and benefits across Sch 3b
(Sch 3b col 006/007 &amp; 009-011)</t>
  </si>
  <si>
    <t>Total Reimbursable Cost across Sch 3b
(Sch 3b col 004)</t>
  </si>
  <si>
    <t>6 Months T-Bill rate
(As on 30 Sept 2023)</t>
  </si>
  <si>
    <t>Profit / Surplus Percentage Adjustment
[(2) / (3) * (4)]</t>
  </si>
  <si>
    <t>Profit / Surplus Add-On
[(5) / (1 - (5)) * (1)]</t>
  </si>
  <si>
    <t>5. Public Charge Rate</t>
  </si>
  <si>
    <t>Public Charge Rate
(Sch 7b col 001)</t>
  </si>
  <si>
    <t>Base Rate Increase</t>
  </si>
  <si>
    <t>Downstate</t>
  </si>
  <si>
    <t>Upstate</t>
  </si>
  <si>
    <t>Live-in (13 hours)</t>
  </si>
  <si>
    <t>Other Personal Care Services</t>
  </si>
  <si>
    <t xml:space="preserve">MMIS ID:  </t>
  </si>
  <si>
    <t xml:space="preserve">Locator Code:  </t>
  </si>
  <si>
    <t xml:space="preserve">Agency:  </t>
  </si>
  <si>
    <t xml:space="preserve">               </t>
  </si>
  <si>
    <t xml:space="preserve">County:   </t>
  </si>
  <si>
    <t xml:space="preserve">Region:   </t>
  </si>
  <si>
    <t>2025 MW Adjustment</t>
  </si>
  <si>
    <t>Medicaid Personal Care Rates Effective January 1, 2025</t>
  </si>
  <si>
    <t>Supporting Calculation for Medicaid Personal Care Rates Effective January 1, 2025</t>
  </si>
  <si>
    <t>Source: SFY23-24 SFY24-25 Home Care Worker Min Wage Schedule_20230607.xlsx</t>
  </si>
  <si>
    <r>
      <t xml:space="preserve">** Formula-based cells in </t>
    </r>
    <r>
      <rPr>
        <b/>
        <sz val="11"/>
        <color rgb="FF0070C0"/>
        <rFont val="Calibri"/>
        <family val="2"/>
        <scheme val="minor"/>
      </rPr>
      <t>blue</t>
    </r>
    <r>
      <rPr>
        <b/>
        <sz val="11"/>
        <color theme="1"/>
        <rFont val="Calibri"/>
        <family val="2"/>
        <scheme val="minor"/>
      </rPr>
      <t xml:space="preserve"> font</t>
    </r>
  </si>
  <si>
    <t>Division of Finance and Rate Setting</t>
  </si>
  <si>
    <t>Minimum wage</t>
  </si>
  <si>
    <t>Rest of program</t>
  </si>
  <si>
    <t xml:space="preserve"> </t>
  </si>
  <si>
    <t>Total</t>
  </si>
  <si>
    <t>Live In*</t>
  </si>
  <si>
    <t>Fringe Benefits %</t>
  </si>
  <si>
    <t>6. Minimum Wage Adjustment (Refer to Minimum Wage Detail Per Year Tab)</t>
  </si>
  <si>
    <t>Cumulative 2025 MW Adjustment</t>
  </si>
  <si>
    <t>Note - The Minimum Wage adjustments include % for Fringes.</t>
  </si>
  <si>
    <t>* The Live-in MW add in rate is base rate times 13 hours of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</si>
</sst>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0.0%"/>
    <numFmt numFmtId="165" formatCode="0.00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Times New Roman"/>
      <family val="1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0"/>
      <name val="Arial"/>
      <family val="2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</cellStyleXfs>
  <cellXfs count="194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 applyAlignment="1">
      <alignment horizontal="left" indent="3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8" fillId="0" borderId="0" xfId="0" applyFont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43" fontId="8" fillId="0" borderId="9" xfId="0" applyNumberFormat="1" applyFont="1" applyBorder="1" applyAlignment="1">
      <alignment horizontal="center" vertical="center" wrapText="1"/>
    </xf>
    <xf numFmtId="8" fontId="8" fillId="0" borderId="0" xfId="0" applyNumberFormat="1" applyFont="1" applyAlignment="1">
      <alignment horizontal="center" vertical="center" wrapText="1"/>
    </xf>
    <xf numFmtId="8" fontId="8" fillId="0" borderId="10" xfId="0" applyNumberFormat="1" applyFont="1" applyBorder="1" applyAlignment="1">
      <alignment horizontal="center" vertical="center" wrapText="1"/>
    </xf>
    <xf numFmtId="0" fontId="11" fillId="0" borderId="13" xfId="0" quotePrefix="1" applyFont="1" applyBorder="1" applyAlignment="1">
      <alignment horizontal="center" vertical="center"/>
    </xf>
    <xf numFmtId="7" fontId="11" fillId="0" borderId="9" xfId="0" applyNumberFormat="1" applyFont="1" applyBorder="1" applyAlignment="1">
      <alignment horizontal="center" vertical="center" wrapText="1"/>
    </xf>
    <xf numFmtId="7" fontId="11" fillId="0" borderId="0" xfId="0" applyNumberFormat="1" applyFont="1" applyAlignment="1">
      <alignment horizontal="center" vertical="center" wrapText="1"/>
    </xf>
    <xf numFmtId="7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7" fontId="11" fillId="0" borderId="11" xfId="0" applyNumberFormat="1" applyFont="1" applyBorder="1" applyAlignment="1">
      <alignment horizontal="center" vertical="center" wrapText="1"/>
    </xf>
    <xf numFmtId="7" fontId="11" fillId="0" borderId="1" xfId="0" applyNumberFormat="1" applyFont="1" applyBorder="1" applyAlignment="1">
      <alignment horizontal="center" vertical="center" wrapText="1"/>
    </xf>
    <xf numFmtId="7" fontId="11" fillId="0" borderId="1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7" fontId="12" fillId="0" borderId="6" xfId="0" applyNumberFormat="1" applyFont="1" applyBorder="1" applyAlignment="1">
      <alignment horizontal="center" vertical="center" wrapText="1"/>
    </xf>
    <xf numFmtId="7" fontId="12" fillId="0" borderId="7" xfId="0" applyNumberFormat="1" applyFont="1" applyBorder="1" applyAlignment="1">
      <alignment horizontal="center" vertical="center" wrapText="1"/>
    </xf>
    <xf numFmtId="7" fontId="12" fillId="0" borderId="8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9" xfId="0" applyBorder="1"/>
    <xf numFmtId="0" fontId="0" fillId="0" borderId="5" xfId="0" applyBorder="1"/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8" fontId="11" fillId="0" borderId="9" xfId="0" applyNumberFormat="1" applyFont="1" applyBorder="1" applyAlignment="1">
      <alignment horizontal="center" vertical="center" wrapText="1"/>
    </xf>
    <xf numFmtId="8" fontId="11" fillId="0" borderId="0" xfId="0" applyNumberFormat="1" applyFont="1" applyAlignment="1">
      <alignment horizontal="center" vertical="center" wrapText="1"/>
    </xf>
    <xf numFmtId="8" fontId="11" fillId="0" borderId="10" xfId="0" applyNumberFormat="1" applyFont="1" applyBorder="1" applyAlignment="1">
      <alignment horizontal="center" vertical="center" wrapText="1"/>
    </xf>
    <xf numFmtId="7" fontId="12" fillId="0" borderId="6" xfId="0" applyNumberFormat="1" applyFont="1" applyBorder="1" applyAlignment="1">
      <alignment horizontal="center" vertical="center"/>
    </xf>
    <xf numFmtId="7" fontId="12" fillId="0" borderId="7" xfId="0" applyNumberFormat="1" applyFont="1" applyBorder="1" applyAlignment="1">
      <alignment horizontal="center" vertical="center"/>
    </xf>
    <xf numFmtId="7" fontId="12" fillId="0" borderId="8" xfId="0" applyNumberFormat="1" applyFont="1" applyBorder="1" applyAlignment="1">
      <alignment horizontal="center" vertical="center"/>
    </xf>
    <xf numFmtId="7" fontId="11" fillId="0" borderId="9" xfId="0" applyNumberFormat="1" applyFont="1" applyBorder="1" applyAlignment="1">
      <alignment horizontal="center" vertical="center"/>
    </xf>
    <xf numFmtId="7" fontId="11" fillId="0" borderId="0" xfId="0" applyNumberFormat="1" applyFont="1" applyAlignment="1">
      <alignment horizontal="center" vertical="center"/>
    </xf>
    <xf numFmtId="7" fontId="11" fillId="0" borderId="10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2"/>
    </xf>
    <xf numFmtId="7" fontId="3" fillId="0" borderId="6" xfId="0" applyNumberFormat="1" applyFont="1" applyBorder="1" applyAlignment="1">
      <alignment horizontal="center" vertical="center"/>
    </xf>
    <xf numFmtId="7" fontId="3" fillId="0" borderId="7" xfId="0" applyNumberFormat="1" applyFont="1" applyBorder="1" applyAlignment="1">
      <alignment horizontal="center" vertical="center"/>
    </xf>
    <xf numFmtId="7" fontId="3" fillId="0" borderId="8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0" xfId="0" applyFont="1" applyAlignment="1">
      <alignment horizontal="right" vertical="center" indent="2"/>
    </xf>
    <xf numFmtId="0" fontId="11" fillId="0" borderId="10" xfId="0" applyFont="1" applyBorder="1" applyAlignment="1">
      <alignment horizontal="right" vertical="center" indent="2"/>
    </xf>
    <xf numFmtId="0" fontId="0" fillId="0" borderId="14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4" fontId="13" fillId="0" borderId="0" xfId="0" applyNumberFormat="1" applyFont="1"/>
    <xf numFmtId="4" fontId="6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centerContinuous" vertical="center"/>
    </xf>
    <xf numFmtId="4" fontId="3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left" vertical="center" indent="2"/>
    </xf>
    <xf numFmtId="4" fontId="8" fillId="0" borderId="0" xfId="0" applyNumberFormat="1" applyFont="1" applyAlignment="1">
      <alignment horizontal="left" vertical="center" indent="4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/>
    <xf numFmtId="4" fontId="8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" fontId="3" fillId="0" borderId="2" xfId="0" applyNumberFormat="1" applyFont="1" applyBorder="1" applyAlignment="1">
      <alignment horizontal="center" vertical="center" wrapText="1"/>
    </xf>
    <xf numFmtId="4" fontId="11" fillId="0" borderId="15" xfId="0" applyNumberFormat="1" applyFont="1" applyBorder="1" applyAlignment="1">
      <alignment horizontal="center" vertical="center"/>
    </xf>
    <xf numFmtId="4" fontId="11" fillId="0" borderId="15" xfId="0" applyNumberFormat="1" applyFont="1" applyBorder="1" applyAlignment="1">
      <alignment vertical="center" wrapText="1"/>
    </xf>
    <xf numFmtId="5" fontId="11" fillId="0" borderId="2" xfId="0" applyNumberFormat="1" applyFont="1" applyBorder="1" applyAlignment="1">
      <alignment horizontal="center" vertical="center"/>
    </xf>
    <xf numFmtId="4" fontId="11" fillId="0" borderId="13" xfId="0" applyNumberFormat="1" applyFont="1" applyBorder="1" applyAlignment="1">
      <alignment horizontal="center" vertical="center"/>
    </xf>
    <xf numFmtId="4" fontId="11" fillId="0" borderId="13" xfId="0" applyNumberFormat="1" applyFont="1" applyBorder="1" applyAlignment="1">
      <alignment vertical="center" wrapText="1"/>
    </xf>
    <xf numFmtId="3" fontId="11" fillId="0" borderId="2" xfId="1" applyNumberFormat="1" applyFont="1" applyBorder="1" applyAlignment="1">
      <alignment horizontal="center" vertical="center"/>
    </xf>
    <xf numFmtId="4" fontId="12" fillId="0" borderId="14" xfId="0" applyNumberFormat="1" applyFont="1" applyBorder="1" applyAlignment="1">
      <alignment horizontal="center" vertical="center"/>
    </xf>
    <xf numFmtId="4" fontId="12" fillId="0" borderId="14" xfId="0" applyNumberFormat="1" applyFont="1" applyBorder="1" applyAlignment="1">
      <alignment vertical="center" wrapText="1"/>
    </xf>
    <xf numFmtId="7" fontId="12" fillId="0" borderId="2" xfId="0" applyNumberFormat="1" applyFont="1" applyBorder="1" applyAlignment="1">
      <alignment horizontal="center" vertical="center"/>
    </xf>
    <xf numFmtId="4" fontId="14" fillId="0" borderId="0" xfId="0" applyNumberFormat="1" applyFont="1"/>
    <xf numFmtId="4" fontId="6" fillId="0" borderId="2" xfId="0" applyNumberFormat="1" applyFont="1" applyBorder="1" applyAlignment="1">
      <alignment horizontal="center" vertical="center" wrapText="1"/>
    </xf>
    <xf numFmtId="4" fontId="15" fillId="0" borderId="15" xfId="0" applyNumberFormat="1" applyFont="1" applyBorder="1" applyAlignment="1">
      <alignment horizontal="center" vertical="center"/>
    </xf>
    <xf numFmtId="4" fontId="15" fillId="0" borderId="15" xfId="0" applyNumberFormat="1" applyFont="1" applyBorder="1" applyAlignment="1">
      <alignment horizontal="left" vertical="center" wrapText="1"/>
    </xf>
    <xf numFmtId="5" fontId="15" fillId="0" borderId="2" xfId="1" applyNumberFormat="1" applyFont="1" applyBorder="1" applyAlignment="1">
      <alignment horizontal="center" vertical="center"/>
    </xf>
    <xf numFmtId="4" fontId="15" fillId="0" borderId="13" xfId="0" applyNumberFormat="1" applyFont="1" applyBorder="1" applyAlignment="1">
      <alignment horizontal="center" vertical="center"/>
    </xf>
    <xf numFmtId="4" fontId="15" fillId="0" borderId="13" xfId="0" applyNumberFormat="1" applyFont="1" applyBorder="1" applyAlignment="1">
      <alignment horizontal="left" vertical="center" wrapText="1"/>
    </xf>
    <xf numFmtId="5" fontId="15" fillId="0" borderId="6" xfId="1" applyNumberFormat="1" applyFont="1" applyBorder="1" applyAlignment="1">
      <alignment horizontal="centerContinuous" vertical="center"/>
    </xf>
    <xf numFmtId="5" fontId="15" fillId="0" borderId="7" xfId="1" applyNumberFormat="1" applyFont="1" applyBorder="1" applyAlignment="1">
      <alignment horizontal="centerContinuous" vertical="center"/>
    </xf>
    <xf numFmtId="5" fontId="15" fillId="0" borderId="8" xfId="1" applyNumberFormat="1" applyFont="1" applyBorder="1" applyAlignment="1">
      <alignment horizontal="centerContinuous" vertical="center"/>
    </xf>
    <xf numFmtId="164" fontId="15" fillId="0" borderId="2" xfId="2" applyNumberFormat="1" applyFont="1" applyBorder="1" applyAlignment="1">
      <alignment horizontal="center" vertical="center"/>
    </xf>
    <xf numFmtId="3" fontId="15" fillId="0" borderId="2" xfId="1" applyNumberFormat="1" applyFont="1" applyBorder="1" applyAlignment="1">
      <alignment horizontal="center" vertical="center"/>
    </xf>
    <xf numFmtId="7" fontId="15" fillId="0" borderId="2" xfId="1" applyNumberFormat="1" applyFont="1" applyBorder="1" applyAlignment="1">
      <alignment horizontal="center" vertical="center"/>
    </xf>
    <xf numFmtId="7" fontId="15" fillId="0" borderId="7" xfId="1" applyNumberFormat="1" applyFont="1" applyBorder="1" applyAlignment="1">
      <alignment horizontal="centerContinuous" vertical="center"/>
    </xf>
    <xf numFmtId="7" fontId="15" fillId="0" borderId="8" xfId="1" applyNumberFormat="1" applyFont="1" applyBorder="1" applyAlignment="1">
      <alignment horizontal="centerContinuous" vertical="center"/>
    </xf>
    <xf numFmtId="4" fontId="15" fillId="0" borderId="13" xfId="2" applyNumberFormat="1" applyFont="1" applyBorder="1" applyAlignment="1">
      <alignment horizontal="center" vertical="center"/>
    </xf>
    <xf numFmtId="4" fontId="15" fillId="0" borderId="13" xfId="2" applyNumberFormat="1" applyFont="1" applyBorder="1" applyAlignment="1">
      <alignment horizontal="left" vertical="center" wrapText="1"/>
    </xf>
    <xf numFmtId="5" fontId="11" fillId="0" borderId="6" xfId="1" applyNumberFormat="1" applyFont="1" applyBorder="1" applyAlignment="1">
      <alignment horizontal="centerContinuous" vertical="center"/>
    </xf>
    <xf numFmtId="4" fontId="16" fillId="0" borderId="14" xfId="0" applyNumberFormat="1" applyFont="1" applyBorder="1" applyAlignment="1">
      <alignment horizontal="center" vertical="center"/>
    </xf>
    <xf numFmtId="4" fontId="16" fillId="0" borderId="14" xfId="0" applyNumberFormat="1" applyFont="1" applyBorder="1" applyAlignment="1">
      <alignment horizontal="left" vertical="center" wrapText="1"/>
    </xf>
    <xf numFmtId="7" fontId="16" fillId="0" borderId="2" xfId="1" applyNumberFormat="1" applyFont="1" applyBorder="1" applyAlignment="1">
      <alignment horizontal="center" vertical="center"/>
    </xf>
    <xf numFmtId="4" fontId="16" fillId="0" borderId="0" xfId="0" applyNumberFormat="1" applyFont="1"/>
    <xf numFmtId="4" fontId="16" fillId="0" borderId="0" xfId="0" applyNumberFormat="1" applyFont="1" applyAlignment="1">
      <alignment wrapText="1"/>
    </xf>
    <xf numFmtId="4" fontId="15" fillId="0" borderId="0" xfId="0" applyNumberFormat="1" applyFont="1"/>
    <xf numFmtId="4" fontId="17" fillId="0" borderId="0" xfId="0" applyNumberFormat="1" applyFont="1"/>
    <xf numFmtId="4" fontId="6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 wrapText="1"/>
    </xf>
    <xf numFmtId="4" fontId="5" fillId="0" borderId="0" xfId="0" applyNumberFormat="1" applyFont="1"/>
    <xf numFmtId="7" fontId="15" fillId="0" borderId="2" xfId="0" applyNumberFormat="1" applyFont="1" applyBorder="1" applyAlignment="1">
      <alignment horizontal="center" vertical="center"/>
    </xf>
    <xf numFmtId="4" fontId="15" fillId="0" borderId="7" xfId="1" applyNumberFormat="1" applyFont="1" applyBorder="1" applyAlignment="1">
      <alignment horizontal="centerContinuous" vertical="center"/>
    </xf>
    <xf numFmtId="4" fontId="15" fillId="0" borderId="8" xfId="1" applyNumberFormat="1" applyFont="1" applyBorder="1" applyAlignment="1">
      <alignment horizontal="centerContinuous" vertical="center"/>
    </xf>
    <xf numFmtId="10" fontId="15" fillId="0" borderId="6" xfId="2" applyNumberFormat="1" applyFont="1" applyBorder="1" applyAlignment="1">
      <alignment horizontal="centerContinuous" vertical="center"/>
    </xf>
    <xf numFmtId="10" fontId="11" fillId="0" borderId="2" xfId="2" applyNumberFormat="1" applyFont="1" applyBorder="1" applyAlignment="1">
      <alignment horizontal="centerContinuous" vertical="center"/>
    </xf>
    <xf numFmtId="4" fontId="11" fillId="0" borderId="2" xfId="2" applyNumberFormat="1" applyFont="1" applyBorder="1" applyAlignment="1">
      <alignment horizontal="centerContinuous" vertical="center"/>
    </xf>
    <xf numFmtId="7" fontId="16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3" fillId="0" borderId="0" xfId="0" applyFont="1"/>
    <xf numFmtId="0" fontId="3" fillId="0" borderId="0" xfId="0" applyFont="1" applyAlignment="1">
      <alignment vertical="center"/>
    </xf>
    <xf numFmtId="0" fontId="17" fillId="0" borderId="0" xfId="0" applyFont="1" applyAlignment="1">
      <alignment horizontal="right"/>
    </xf>
    <xf numFmtId="0" fontId="17" fillId="0" borderId="0" xfId="0" applyFont="1"/>
    <xf numFmtId="165" fontId="13" fillId="0" borderId="0" xfId="0" applyNumberFormat="1" applyFont="1"/>
    <xf numFmtId="165" fontId="13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3" fillId="0" borderId="0" xfId="0" applyFont="1"/>
    <xf numFmtId="8" fontId="11" fillId="0" borderId="2" xfId="0" applyNumberFormat="1" applyFont="1" applyBorder="1" applyAlignment="1">
      <alignment horizontal="center" vertical="center" wrapText="1"/>
    </xf>
    <xf numFmtId="0" fontId="20" fillId="0" borderId="0" xfId="0" applyFont="1"/>
    <xf numFmtId="0" fontId="19" fillId="0" borderId="0" xfId="0" applyFont="1"/>
    <xf numFmtId="0" fontId="1" fillId="0" borderId="0" xfId="4"/>
    <xf numFmtId="15" fontId="1" fillId="0" borderId="0" xfId="4" applyNumberFormat="1" applyAlignment="1">
      <alignment horizontal="left"/>
    </xf>
    <xf numFmtId="0" fontId="22" fillId="0" borderId="0" xfId="4" applyFont="1"/>
    <xf numFmtId="0" fontId="23" fillId="0" borderId="2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8" fontId="24" fillId="0" borderId="2" xfId="0" applyNumberFormat="1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8" fontId="0" fillId="0" borderId="0" xfId="0" applyNumberFormat="1"/>
    <xf numFmtId="0" fontId="23" fillId="0" borderId="0" xfId="0" applyFont="1"/>
    <xf numFmtId="10" fontId="0" fillId="0" borderId="2" xfId="0" applyNumberFormat="1" applyBorder="1" applyAlignment="1">
      <alignment horizontal="center"/>
    </xf>
    <xf numFmtId="10" fontId="0" fillId="0" borderId="0" xfId="0" applyNumberFormat="1"/>
    <xf numFmtId="0" fontId="0" fillId="0" borderId="0" xfId="0" applyAlignment="1">
      <alignment wrapText="1"/>
    </xf>
    <xf numFmtId="8" fontId="0" fillId="0" borderId="2" xfId="0" applyNumberFormat="1" applyBorder="1" applyAlignment="1">
      <alignment horizontal="center"/>
    </xf>
    <xf numFmtId="8" fontId="23" fillId="0" borderId="2" xfId="0" applyNumberFormat="1" applyFont="1" applyBorder="1" applyAlignment="1">
      <alignment horizontal="center" wrapText="1"/>
    </xf>
    <xf numFmtId="15" fontId="0" fillId="0" borderId="0" xfId="4" applyNumberFormat="1" applyFont="1" applyAlignment="1">
      <alignment horizontal="left"/>
    </xf>
    <xf numFmtId="0" fontId="11" fillId="0" borderId="9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11" fillId="0" borderId="10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horizontal="left" vertical="center" wrapText="1" indent="1"/>
    </xf>
    <xf numFmtId="0" fontId="12" fillId="0" borderId="8" xfId="0" applyFont="1" applyBorder="1" applyAlignment="1">
      <alignment horizontal="left" vertical="center" wrapText="1" inden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left" vertical="center" wrapText="1"/>
    </xf>
    <xf numFmtId="0" fontId="18" fillId="0" borderId="3" xfId="0" applyFont="1" applyBorder="1" applyAlignment="1">
      <alignment horizontal="left" vertical="center" indent="2"/>
    </xf>
    <xf numFmtId="0" fontId="18" fillId="0" borderId="5" xfId="0" applyFont="1" applyBorder="1" applyAlignment="1">
      <alignment horizontal="left" vertical="center" indent="2"/>
    </xf>
    <xf numFmtId="0" fontId="18" fillId="0" borderId="11" xfId="0" applyFont="1" applyBorder="1" applyAlignment="1">
      <alignment horizontal="left" vertical="center" indent="2"/>
    </xf>
    <xf numFmtId="0" fontId="18" fillId="0" borderId="12" xfId="0" applyFont="1" applyBorder="1" applyAlignment="1">
      <alignment horizontal="left" vertical="center" indent="2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 indent="2"/>
    </xf>
    <xf numFmtId="0" fontId="11" fillId="0" borderId="8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 3 2" xfId="4" xr:uid="{D11F7F51-9156-4125-9DA6-914C713DA2CE}"/>
    <cellStyle name="Normal 5 2 2" xfId="3" xr:uid="{6FDA5049-DB55-4BE8-9914-D8F339215BB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42FCA-D991-435B-A95E-E98BA6AE473B}">
  <dimension ref="A1:L43"/>
  <sheetViews>
    <sheetView showGridLines="0" tabSelected="1" topLeftCell="A10" zoomScale="80" zoomScaleNormal="80" workbookViewId="0">
      <selection activeCell="B30" sqref="B30:D30"/>
    </sheetView>
  </sheetViews>
  <sheetFormatPr defaultRowHeight="15" x14ac:dyDescent="0.25"/>
  <cols>
    <col min="1" max="1" width="5.5703125" customWidth="1"/>
    <col min="2" max="2" width="10.85546875" customWidth="1"/>
    <col min="3" max="3" width="32.5703125" customWidth="1"/>
    <col min="4" max="4" width="30.5703125" customWidth="1"/>
    <col min="5" max="12" width="15.5703125" customWidth="1"/>
  </cols>
  <sheetData>
    <row r="1" spans="1:12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25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 x14ac:dyDescent="0.25">
      <c r="A3" s="2"/>
      <c r="B3" s="2"/>
      <c r="C3" s="3"/>
      <c r="D3" s="4"/>
      <c r="E3" s="5"/>
      <c r="F3" s="6"/>
      <c r="G3" s="3"/>
      <c r="H3" s="3"/>
      <c r="I3" s="2"/>
      <c r="J3" s="2"/>
      <c r="K3" s="2"/>
      <c r="L3" s="2"/>
    </row>
    <row r="4" spans="1:12" ht="15" customHeight="1" x14ac:dyDescent="0.25">
      <c r="A4" s="7" t="s">
        <v>1</v>
      </c>
      <c r="B4" s="8"/>
      <c r="C4" s="8"/>
      <c r="D4" s="2"/>
      <c r="E4" s="5"/>
      <c r="F4" s="6"/>
      <c r="G4" s="9"/>
      <c r="H4" s="3"/>
      <c r="I4" s="2"/>
      <c r="J4" s="2"/>
      <c r="K4" s="2"/>
      <c r="L4" s="2"/>
    </row>
    <row r="5" spans="1:12" ht="15" customHeight="1" x14ac:dyDescent="0.25">
      <c r="A5" s="10"/>
      <c r="B5" s="8"/>
      <c r="C5" s="11"/>
      <c r="D5" s="2"/>
      <c r="E5" s="5"/>
      <c r="F5" s="2"/>
      <c r="G5" s="9"/>
      <c r="H5" s="8"/>
      <c r="I5" s="2"/>
      <c r="J5" s="2"/>
      <c r="K5" s="7" t="s">
        <v>86</v>
      </c>
      <c r="L5" s="2"/>
    </row>
    <row r="6" spans="1:12" ht="15" customHeight="1" x14ac:dyDescent="0.25">
      <c r="A6" s="10"/>
      <c r="B6" s="8"/>
      <c r="C6" s="11"/>
      <c r="D6" s="2"/>
      <c r="E6" s="5"/>
      <c r="F6" s="2"/>
      <c r="G6" s="9"/>
      <c r="H6" s="2"/>
      <c r="I6" s="3"/>
      <c r="J6" s="2"/>
      <c r="K6" s="7" t="s">
        <v>87</v>
      </c>
      <c r="L6" s="2"/>
    </row>
    <row r="7" spans="1:12" ht="15" customHeight="1" x14ac:dyDescent="0.25">
      <c r="A7" s="7" t="s">
        <v>2</v>
      </c>
      <c r="B7" s="8"/>
      <c r="C7" s="8"/>
      <c r="D7" s="2"/>
      <c r="E7" s="5"/>
      <c r="F7" s="2"/>
      <c r="G7" s="12"/>
      <c r="H7" s="2"/>
      <c r="I7" s="3"/>
      <c r="J7" s="2"/>
      <c r="K7" s="9"/>
      <c r="L7" s="2"/>
    </row>
    <row r="8" spans="1:12" ht="15" customHeight="1" x14ac:dyDescent="0.25">
      <c r="A8" s="7" t="s">
        <v>3</v>
      </c>
      <c r="B8" s="8"/>
      <c r="C8" s="8"/>
      <c r="D8" s="2"/>
      <c r="E8" s="9"/>
      <c r="F8" s="13"/>
      <c r="G8" s="7"/>
      <c r="H8" s="2"/>
      <c r="I8" s="14"/>
      <c r="J8" s="2"/>
      <c r="K8" s="2"/>
      <c r="L8" s="2"/>
    </row>
    <row r="9" spans="1:12" ht="15" customHeight="1" x14ac:dyDescent="0.25">
      <c r="A9" s="2"/>
      <c r="B9" s="2"/>
      <c r="C9" s="3"/>
      <c r="D9" s="15"/>
      <c r="E9" s="5"/>
      <c r="F9" s="6"/>
      <c r="G9" s="3"/>
      <c r="H9" s="3"/>
      <c r="I9" s="2"/>
      <c r="J9" s="2"/>
      <c r="K9" s="2"/>
      <c r="L9" s="2"/>
    </row>
    <row r="10" spans="1:12" ht="15" customHeight="1" x14ac:dyDescent="0.25">
      <c r="A10" s="156" t="s">
        <v>4</v>
      </c>
      <c r="B10" s="157"/>
      <c r="C10" s="157"/>
      <c r="D10" s="158"/>
      <c r="E10" s="165" t="s">
        <v>5</v>
      </c>
      <c r="F10" s="166"/>
      <c r="G10" s="166"/>
      <c r="H10" s="166"/>
      <c r="I10" s="166"/>
      <c r="J10" s="166"/>
      <c r="K10" s="166"/>
      <c r="L10" s="167"/>
    </row>
    <row r="11" spans="1:12" ht="15" customHeight="1" x14ac:dyDescent="0.25">
      <c r="A11" s="159"/>
      <c r="B11" s="160"/>
      <c r="C11" s="160"/>
      <c r="D11" s="161"/>
      <c r="E11" s="156" t="s">
        <v>6</v>
      </c>
      <c r="F11" s="168" t="s">
        <v>7</v>
      </c>
      <c r="G11" s="168" t="s">
        <v>8</v>
      </c>
      <c r="H11" s="168" t="s">
        <v>9</v>
      </c>
      <c r="I11" s="168" t="s">
        <v>10</v>
      </c>
      <c r="J11" s="168" t="s">
        <v>11</v>
      </c>
      <c r="K11" s="168" t="s">
        <v>12</v>
      </c>
      <c r="L11" s="171" t="s">
        <v>13</v>
      </c>
    </row>
    <row r="12" spans="1:12" ht="27" customHeight="1" x14ac:dyDescent="0.25">
      <c r="A12" s="159"/>
      <c r="B12" s="160"/>
      <c r="C12" s="160"/>
      <c r="D12" s="161"/>
      <c r="E12" s="159"/>
      <c r="F12" s="169"/>
      <c r="G12" s="169"/>
      <c r="H12" s="169"/>
      <c r="I12" s="169"/>
      <c r="J12" s="169"/>
      <c r="K12" s="169"/>
      <c r="L12" s="172"/>
    </row>
    <row r="13" spans="1:12" ht="15" customHeight="1" x14ac:dyDescent="0.25">
      <c r="A13" s="162"/>
      <c r="B13" s="163"/>
      <c r="C13" s="163"/>
      <c r="D13" s="164"/>
      <c r="E13" s="162"/>
      <c r="F13" s="170"/>
      <c r="G13" s="170"/>
      <c r="H13" s="170"/>
      <c r="I13" s="170"/>
      <c r="J13" s="170"/>
      <c r="K13" s="170"/>
      <c r="L13" s="173"/>
    </row>
    <row r="14" spans="1:12" ht="20.25" customHeight="1" x14ac:dyDescent="0.25">
      <c r="A14" s="16"/>
      <c r="B14" s="17" t="s">
        <v>14</v>
      </c>
      <c r="C14" s="18"/>
      <c r="D14" s="19"/>
      <c r="E14" s="20"/>
      <c r="F14" s="21"/>
      <c r="G14" s="21"/>
      <c r="H14" s="21"/>
      <c r="I14" s="21"/>
      <c r="J14" s="21"/>
      <c r="K14" s="21"/>
      <c r="L14" s="22"/>
    </row>
    <row r="15" spans="1:12" ht="15" customHeight="1" x14ac:dyDescent="0.25">
      <c r="A15" s="23" t="s">
        <v>15</v>
      </c>
      <c r="B15" s="149" t="s">
        <v>16</v>
      </c>
      <c r="C15" s="150"/>
      <c r="D15" s="150"/>
      <c r="E15" s="24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0</v>
      </c>
    </row>
    <row r="16" spans="1:12" ht="15" customHeight="1" x14ac:dyDescent="0.25">
      <c r="A16" s="27" t="str">
        <f>"("&amp;-_xlfn.NUMBERVALUE(A15)+1&amp;")"</f>
        <v>(2)</v>
      </c>
      <c r="B16" s="174" t="s">
        <v>17</v>
      </c>
      <c r="C16" s="175"/>
      <c r="D16" s="176"/>
      <c r="E16" s="28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</row>
    <row r="17" spans="1:12" ht="30" customHeight="1" x14ac:dyDescent="0.25">
      <c r="A17" s="31" t="str">
        <f>"("&amp;-_xlfn.NUMBERVALUE(A16)+1&amp;")"</f>
        <v>(3)</v>
      </c>
      <c r="B17" s="151" t="s">
        <v>18</v>
      </c>
      <c r="C17" s="152"/>
      <c r="D17" s="177"/>
      <c r="E17" s="32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0</v>
      </c>
    </row>
    <row r="18" spans="1:12" ht="20.25" customHeight="1" x14ac:dyDescent="0.25">
      <c r="A18" s="35"/>
      <c r="B18" s="17" t="s">
        <v>19</v>
      </c>
      <c r="C18" s="18"/>
      <c r="D18" s="36"/>
      <c r="E18" s="37"/>
      <c r="L18" s="38"/>
    </row>
    <row r="19" spans="1:12" ht="15" customHeight="1" x14ac:dyDescent="0.25">
      <c r="A19" s="27" t="str">
        <f>"("&amp;-_xlfn.NUMBERVALUE(A17)+1&amp;")"</f>
        <v>(4)</v>
      </c>
      <c r="B19" s="149" t="s">
        <v>20</v>
      </c>
      <c r="C19" s="150"/>
      <c r="D19" s="150"/>
      <c r="E19" s="24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0</v>
      </c>
    </row>
    <row r="20" spans="1:12" ht="15" customHeight="1" x14ac:dyDescent="0.25">
      <c r="A20" s="27" t="str">
        <f t="shared" ref="A20:A24" si="0">"("&amp;-_xlfn.NUMBERVALUE(A19)+1&amp;")"</f>
        <v>(5)</v>
      </c>
      <c r="B20" s="149" t="s">
        <v>21</v>
      </c>
      <c r="C20" s="150"/>
      <c r="D20" s="150"/>
      <c r="E20" s="24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</row>
    <row r="21" spans="1:12" ht="30" customHeight="1" x14ac:dyDescent="0.25">
      <c r="A21" s="27" t="str">
        <f>"("&amp;-_xlfn.NUMBERVALUE(A20)+1&amp;")"</f>
        <v>(6)</v>
      </c>
      <c r="B21" s="149" t="s">
        <v>22</v>
      </c>
      <c r="C21" s="150"/>
      <c r="D21" s="153"/>
      <c r="E21" s="24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0</v>
      </c>
    </row>
    <row r="22" spans="1:12" ht="15" customHeight="1" x14ac:dyDescent="0.25">
      <c r="A22" s="27" t="str">
        <f t="shared" si="0"/>
        <v>(7)</v>
      </c>
      <c r="B22" s="149" t="s">
        <v>23</v>
      </c>
      <c r="C22" s="150"/>
      <c r="D22" s="150"/>
      <c r="E22" s="24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0</v>
      </c>
    </row>
    <row r="23" spans="1:12" ht="15" customHeight="1" x14ac:dyDescent="0.25">
      <c r="A23" s="27" t="str">
        <f t="shared" si="0"/>
        <v>(8)</v>
      </c>
      <c r="B23" s="149" t="s">
        <v>24</v>
      </c>
      <c r="C23" s="150"/>
      <c r="D23" s="150"/>
      <c r="E23" s="24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6">
        <v>0</v>
      </c>
    </row>
    <row r="24" spans="1:12" ht="30" customHeight="1" x14ac:dyDescent="0.25">
      <c r="A24" s="31" t="str">
        <f t="shared" si="0"/>
        <v>(9)</v>
      </c>
      <c r="B24" s="151" t="str">
        <f>"Admin Cost (including Capital and Background &amp; Fingerprinting)
["&amp;A21&amp;" + "&amp;A22&amp;" + "&amp;A23&amp;"]"</f>
        <v>Admin Cost (including Capital and Background &amp; Fingerprinting)
[(6) + (7) + (8)]</v>
      </c>
      <c r="C24" s="152"/>
      <c r="D24" s="152"/>
      <c r="E24" s="32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4">
        <v>0</v>
      </c>
    </row>
    <row r="25" spans="1:12" ht="15" customHeight="1" x14ac:dyDescent="0.25">
      <c r="A25" s="31" t="str">
        <f>"("&amp;-_xlfn.NUMBERVALUE(A24)+1&amp;")"</f>
        <v>(10)</v>
      </c>
      <c r="B25" s="151" t="str">
        <f>"Admin and Direct Care &amp; Training Rate [Lower of "&amp;A17&amp;" + "&amp;A24&amp;" or 2 * "&amp;A16&amp;"]"</f>
        <v>Admin and Direct Care &amp; Training Rate [Lower of (3) + (9) or 2 * (2)]</v>
      </c>
      <c r="C25" s="154"/>
      <c r="D25" s="155"/>
      <c r="E25" s="32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4">
        <v>0</v>
      </c>
    </row>
    <row r="26" spans="1:12" ht="20.25" customHeight="1" x14ac:dyDescent="0.25">
      <c r="A26" s="35"/>
      <c r="B26" s="17" t="s">
        <v>25</v>
      </c>
      <c r="C26" s="39"/>
      <c r="D26" s="40"/>
      <c r="E26" s="41"/>
      <c r="F26" s="42"/>
      <c r="G26" s="42"/>
      <c r="H26" s="42"/>
      <c r="I26" s="42"/>
      <c r="J26" s="42"/>
      <c r="K26" s="42"/>
      <c r="L26" s="43"/>
    </row>
    <row r="27" spans="1:12" ht="15" customHeight="1" x14ac:dyDescent="0.25">
      <c r="A27" s="27" t="str">
        <f>"("&amp;-_xlfn.NUMBERVALUE(A25)+1&amp;")"</f>
        <v>(11)</v>
      </c>
      <c r="B27" s="149" t="s">
        <v>26</v>
      </c>
      <c r="C27" s="150"/>
      <c r="D27" s="150"/>
      <c r="E27" s="24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</row>
    <row r="28" spans="1:12" ht="12.95" customHeight="1" x14ac:dyDescent="0.25">
      <c r="A28" s="31" t="str">
        <f>"("&amp;-_xlfn.NUMBERVALUE(A27)+1&amp;")"</f>
        <v>(12)</v>
      </c>
      <c r="B28" s="151" t="str">
        <f>"Total Rate ["&amp;A25&amp;" + "&amp;A27&amp;"]"</f>
        <v>Total Rate [(10) + (11)]</v>
      </c>
      <c r="C28" s="152"/>
      <c r="D28" s="152"/>
      <c r="E28" s="44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6">
        <v>0</v>
      </c>
    </row>
    <row r="29" spans="1:12" ht="15" customHeight="1" x14ac:dyDescent="0.25">
      <c r="A29" s="27" t="str">
        <f>"("&amp;-_xlfn.NUMBERVALUE(A28)+1&amp;")"</f>
        <v>(13)</v>
      </c>
      <c r="B29" s="149" t="s">
        <v>27</v>
      </c>
      <c r="C29" s="150"/>
      <c r="D29" s="150"/>
      <c r="E29" s="47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9">
        <v>0</v>
      </c>
    </row>
    <row r="30" spans="1:12" ht="15" customHeight="1" x14ac:dyDescent="0.25">
      <c r="A30" s="27" t="str">
        <f>"("&amp;-_xlfn.NUMBERVALUE(A29)+1&amp;")"</f>
        <v>(14)</v>
      </c>
      <c r="B30" s="149" t="s">
        <v>28</v>
      </c>
      <c r="C30" s="150"/>
      <c r="D30" s="150"/>
      <c r="E30" s="47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9">
        <v>0</v>
      </c>
    </row>
    <row r="31" spans="1:12" ht="15" customHeight="1" x14ac:dyDescent="0.25">
      <c r="A31" s="27" t="str">
        <f>"("&amp;-_xlfn.NUMBERVALUE(A30)+1&amp;")"</f>
        <v>(15)</v>
      </c>
      <c r="B31" s="149" t="s">
        <v>29</v>
      </c>
      <c r="C31" s="150"/>
      <c r="D31" s="150"/>
      <c r="E31" s="47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9">
        <v>0</v>
      </c>
    </row>
    <row r="32" spans="1:12" hidden="1" x14ac:dyDescent="0.25">
      <c r="A32" s="27" t="str" cm="1">
        <f t="array" ref="A32">IF(AND($E32:$L32=""),"","("&amp;-_xlfn.NUMBERVALUE(A31)+1&amp;")")</f>
        <v>(16)</v>
      </c>
      <c r="B32" s="149" t="s">
        <v>30</v>
      </c>
      <c r="C32" s="150"/>
      <c r="D32" s="150"/>
      <c r="E32" s="47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9">
        <v>0</v>
      </c>
    </row>
    <row r="33" spans="1:12" hidden="1" x14ac:dyDescent="0.25">
      <c r="A33" s="27" t="str" cm="1">
        <f t="array" ref="A33">IF(AND($E33:$L33=""),"","("&amp;-_xlfn.NUMBERVALUE(A32)+1&amp;")")</f>
        <v>(17)</v>
      </c>
      <c r="B33" s="149" t="s">
        <v>30</v>
      </c>
      <c r="C33" s="150"/>
      <c r="D33" s="150"/>
      <c r="E33" s="47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9">
        <v>0</v>
      </c>
    </row>
    <row r="34" spans="1:12" hidden="1" x14ac:dyDescent="0.25">
      <c r="A34" s="27" t="str" cm="1">
        <f t="array" ref="A34">IF(AND($E34:$L34=""),"","("&amp;-_xlfn.NUMBERVALUE(A33)+1&amp;")")</f>
        <v>(18)</v>
      </c>
      <c r="B34" s="149" t="s">
        <v>30</v>
      </c>
      <c r="C34" s="150"/>
      <c r="D34" s="150"/>
      <c r="E34" s="47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9">
        <v>0</v>
      </c>
    </row>
    <row r="35" spans="1:12" ht="15" customHeight="1" x14ac:dyDescent="0.25">
      <c r="A35" s="27" t="str">
        <f>IF(A34&lt;&gt;"","("&amp;-_xlfn.NUMBERVALUE(A34)+1&amp;")",IF(A33&lt;&gt;"","("&amp;-_xlfn.NUMBERVALUE(A33)+1&amp;")",IF(A32&lt;&gt;"","("&amp;-_xlfn.NUMBERVALUE(A32)+1&amp;")","("&amp;-_xlfn.NUMBERVALUE(A31)+1&amp;")")))</f>
        <v>(19)</v>
      </c>
      <c r="B35" s="149" t="str">
        <f>"Worker Recruitment &amp; Retention ["&amp;A30&amp;" + "&amp;A31&amp;"] * 4.56%"</f>
        <v>Worker Recruitment &amp; Retention [(14) + (15)] * 4.56%</v>
      </c>
      <c r="C35" s="150"/>
      <c r="D35" s="150"/>
      <c r="E35" s="47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9">
        <v>0</v>
      </c>
    </row>
    <row r="36" spans="1:12" ht="15" customHeight="1" x14ac:dyDescent="0.25">
      <c r="A36" s="27" t="str">
        <f>IF(A35&lt;&gt;"","("&amp;-_xlfn.NUMBERVALUE(A35)+1&amp;")",IF(A34&lt;&gt;"","("&amp;-_xlfn.NUMBERVALUE(A34)+1&amp;")",IF(A33&lt;&gt;"","("&amp;-_xlfn.NUMBERVALUE(A33)+1&amp;")","("&amp;-_xlfn.NUMBERVALUE(A32)+1&amp;")")))</f>
        <v>(20)</v>
      </c>
      <c r="B36" s="50" t="s">
        <v>31</v>
      </c>
      <c r="C36" s="39"/>
      <c r="D36" s="40"/>
      <c r="E36" s="47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9">
        <v>0</v>
      </c>
    </row>
    <row r="37" spans="1:12" hidden="1" x14ac:dyDescent="0.25">
      <c r="A37" s="27" t="str" cm="1">
        <f t="array" ref="A37">IF(AND($E37:$L37=""),"","("&amp;-_xlfn.NUMBERVALUE(A36)+1&amp;")")</f>
        <v>(21)</v>
      </c>
      <c r="B37" s="50" t="s">
        <v>30</v>
      </c>
      <c r="C37" s="39"/>
      <c r="D37" s="40"/>
      <c r="E37" s="47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9">
        <v>0</v>
      </c>
    </row>
    <row r="38" spans="1:12" hidden="1" x14ac:dyDescent="0.25">
      <c r="A38" s="27" t="str" cm="1">
        <f t="array" ref="A38">IF(AND($E38:$L38=""),"","("&amp;-_xlfn.NUMBERVALUE(A37)+1&amp;")")</f>
        <v>(22)</v>
      </c>
      <c r="B38" s="50" t="s">
        <v>30</v>
      </c>
      <c r="C38" s="39"/>
      <c r="D38" s="40"/>
      <c r="E38" s="47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9">
        <v>0</v>
      </c>
    </row>
    <row r="39" spans="1:12" ht="20.25" customHeight="1" x14ac:dyDescent="0.25">
      <c r="A39" s="51" t="str">
        <f>IF(A38&lt;&gt;"","("&amp;-_xlfn.NUMBERVALUE(A38)+1&amp;")",IF(A37&lt;&gt;"","("&amp;-_xlfn.NUMBERVALUE(A37)+1&amp;")",IF(A36&lt;&gt;"","("&amp;-_xlfn.NUMBERVALUE(A36)+1&amp;")","("&amp;-_xlfn.NUMBERVALUE(A35)+1&amp;")")))</f>
        <v>(23)</v>
      </c>
      <c r="B39" s="52" t="str">
        <f>"Final Rate ["&amp;A30&amp;" + "&amp;A31&amp;" + "&amp;A35&amp;" + "&amp;A36&amp;"]"</f>
        <v>Final Rate [(14) + (15) + (19) + (20)]</v>
      </c>
      <c r="C39" s="53"/>
      <c r="D39" s="54" t="s">
        <v>32</v>
      </c>
      <c r="E39" s="55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7">
        <v>0</v>
      </c>
    </row>
    <row r="40" spans="1:12" ht="15" customHeight="1" x14ac:dyDescent="0.25">
      <c r="A40" s="27"/>
      <c r="B40" s="58"/>
      <c r="C40" s="39"/>
      <c r="D40" s="59" t="s">
        <v>33</v>
      </c>
      <c r="E40" s="47">
        <v>0</v>
      </c>
      <c r="F40" s="48">
        <v>0</v>
      </c>
      <c r="G40" s="48">
        <v>0</v>
      </c>
      <c r="H40" s="48">
        <v>0</v>
      </c>
      <c r="I40" s="48"/>
      <c r="J40" s="48"/>
      <c r="K40" s="48" t="s">
        <v>34</v>
      </c>
      <c r="L40" s="49" t="s">
        <v>34</v>
      </c>
    </row>
    <row r="41" spans="1:12" ht="15" customHeight="1" x14ac:dyDescent="0.25">
      <c r="A41" s="27"/>
      <c r="B41" s="58"/>
      <c r="C41" s="39"/>
      <c r="D41" s="59" t="s">
        <v>35</v>
      </c>
      <c r="E41" s="47">
        <v>0</v>
      </c>
      <c r="F41" s="48">
        <v>0</v>
      </c>
      <c r="G41" s="48">
        <v>0</v>
      </c>
      <c r="H41" s="48" t="s">
        <v>34</v>
      </c>
      <c r="I41" s="48">
        <v>0</v>
      </c>
      <c r="J41" s="48">
        <v>0</v>
      </c>
      <c r="K41" s="48" t="s">
        <v>34</v>
      </c>
      <c r="L41" s="49" t="s">
        <v>34</v>
      </c>
    </row>
    <row r="42" spans="1:12" ht="15" customHeight="1" x14ac:dyDescent="0.25">
      <c r="A42" s="27"/>
      <c r="B42" s="58"/>
      <c r="C42" s="39"/>
      <c r="D42" s="60" t="s">
        <v>36</v>
      </c>
      <c r="E42" s="47">
        <v>0</v>
      </c>
      <c r="F42" s="48">
        <v>0</v>
      </c>
      <c r="G42" s="48">
        <v>0</v>
      </c>
      <c r="H42" s="48" t="s">
        <v>34</v>
      </c>
      <c r="I42" s="48" t="s">
        <v>34</v>
      </c>
      <c r="J42" s="48" t="s">
        <v>34</v>
      </c>
      <c r="K42" s="48" t="s">
        <v>34</v>
      </c>
      <c r="L42" s="49" t="s">
        <v>34</v>
      </c>
    </row>
    <row r="43" spans="1:12" ht="15" customHeight="1" x14ac:dyDescent="0.25">
      <c r="A43" s="61"/>
      <c r="B43" s="62"/>
      <c r="C43" s="63"/>
      <c r="D43" s="64"/>
      <c r="E43" s="62"/>
      <c r="F43" s="63"/>
      <c r="G43" s="63"/>
      <c r="H43" s="63"/>
      <c r="I43" s="63"/>
      <c r="J43" s="63"/>
      <c r="K43" s="63"/>
      <c r="L43" s="64"/>
    </row>
  </sheetData>
  <mergeCells count="29">
    <mergeCell ref="B20:D20"/>
    <mergeCell ref="B19:D19"/>
    <mergeCell ref="A10:D13"/>
    <mergeCell ref="E10:L10"/>
    <mergeCell ref="E11:E13"/>
    <mergeCell ref="F11:F13"/>
    <mergeCell ref="G11:G13"/>
    <mergeCell ref="H11:H13"/>
    <mergeCell ref="I11:I13"/>
    <mergeCell ref="J11:J13"/>
    <mergeCell ref="K11:K13"/>
    <mergeCell ref="L11:L13"/>
    <mergeCell ref="B15:D15"/>
    <mergeCell ref="B16:D16"/>
    <mergeCell ref="B17:D17"/>
    <mergeCell ref="B21:D21"/>
    <mergeCell ref="B22:D22"/>
    <mergeCell ref="B23:D23"/>
    <mergeCell ref="B24:D24"/>
    <mergeCell ref="B33:D33"/>
    <mergeCell ref="B25:D25"/>
    <mergeCell ref="B34:D34"/>
    <mergeCell ref="B35:D35"/>
    <mergeCell ref="B27:D27"/>
    <mergeCell ref="B28:D28"/>
    <mergeCell ref="B29:D29"/>
    <mergeCell ref="B30:D30"/>
    <mergeCell ref="B31:D31"/>
    <mergeCell ref="B32:D32"/>
  </mergeCells>
  <printOptions horizontalCentered="1" verticalCentered="1"/>
  <pageMargins left="0" right="0" top="0" bottom="0" header="0" footer="0.25"/>
  <pageSetup scale="66" orientation="landscape" r:id="rId1"/>
  <headerFooter>
    <oddFooter>&amp;RPage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BEED-AF57-4E94-8B2B-7500519AAFCA}">
  <dimension ref="A1:K63"/>
  <sheetViews>
    <sheetView showGridLines="0" view="pageBreakPreview" topLeftCell="A40" zoomScale="80" zoomScaleNormal="80" zoomScaleSheetLayoutView="80" workbookViewId="0">
      <selection activeCell="D58" sqref="D58"/>
    </sheetView>
  </sheetViews>
  <sheetFormatPr defaultRowHeight="15" x14ac:dyDescent="0.25"/>
  <cols>
    <col min="1" max="1" width="5.5703125" customWidth="1"/>
    <col min="2" max="2" width="55.140625" bestFit="1" customWidth="1"/>
    <col min="3" max="10" width="17.5703125" customWidth="1"/>
  </cols>
  <sheetData>
    <row r="1" spans="1:10" ht="15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customHeight="1" x14ac:dyDescent="0.25">
      <c r="A2" s="67" t="s">
        <v>94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15" customHeigh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ht="15" customHeight="1" x14ac:dyDescent="0.25">
      <c r="A4" s="69" t="s">
        <v>88</v>
      </c>
      <c r="B4" s="70"/>
      <c r="C4" s="71"/>
      <c r="D4" s="71"/>
      <c r="E4" s="71"/>
      <c r="F4" s="71"/>
      <c r="G4" s="72"/>
      <c r="H4" s="71"/>
      <c r="I4" s="72"/>
      <c r="J4" s="71"/>
    </row>
    <row r="5" spans="1:10" ht="15" customHeight="1" x14ac:dyDescent="0.25">
      <c r="A5" s="69" t="s">
        <v>89</v>
      </c>
      <c r="B5" s="70"/>
      <c r="C5" s="71"/>
      <c r="D5" s="71"/>
      <c r="E5" s="71"/>
      <c r="F5" s="71"/>
      <c r="G5" s="72"/>
      <c r="H5" s="71"/>
      <c r="I5" s="70" t="s">
        <v>86</v>
      </c>
      <c r="J5" s="71"/>
    </row>
    <row r="6" spans="1:10" ht="15" customHeight="1" x14ac:dyDescent="0.25">
      <c r="A6" s="69" t="s">
        <v>89</v>
      </c>
      <c r="B6" s="70"/>
      <c r="C6" s="71"/>
      <c r="D6" s="71"/>
      <c r="E6" s="71"/>
      <c r="F6" s="71"/>
      <c r="G6" s="72"/>
      <c r="H6" s="71"/>
      <c r="I6" s="70" t="s">
        <v>87</v>
      </c>
      <c r="J6" s="71"/>
    </row>
    <row r="7" spans="1:10" ht="15" customHeight="1" x14ac:dyDescent="0.25">
      <c r="A7" s="69" t="s">
        <v>90</v>
      </c>
      <c r="B7" s="70"/>
      <c r="C7" s="71"/>
      <c r="D7" s="71"/>
      <c r="E7" s="71"/>
      <c r="F7" s="71"/>
      <c r="G7" s="72"/>
      <c r="H7" s="71"/>
      <c r="I7" s="71"/>
      <c r="J7" s="71"/>
    </row>
    <row r="8" spans="1:10" ht="15" customHeight="1" x14ac:dyDescent="0.25">
      <c r="A8" s="69" t="s">
        <v>91</v>
      </c>
      <c r="B8" s="70"/>
      <c r="C8" s="71"/>
      <c r="D8" s="71"/>
      <c r="E8" s="71"/>
      <c r="F8" s="71"/>
      <c r="G8" s="71"/>
      <c r="H8" s="71"/>
      <c r="I8" s="71"/>
      <c r="J8" s="71"/>
    </row>
    <row r="9" spans="1:10" ht="15" customHeight="1" x14ac:dyDescent="0.25">
      <c r="A9" s="73"/>
      <c r="B9" s="70"/>
      <c r="C9" s="71"/>
      <c r="D9" s="71"/>
      <c r="E9" s="71"/>
      <c r="F9" s="71"/>
      <c r="G9" s="71"/>
      <c r="H9" s="71"/>
      <c r="I9" s="71"/>
      <c r="J9" s="71"/>
    </row>
    <row r="10" spans="1:10" ht="15" customHeight="1" x14ac:dyDescent="0.25">
      <c r="A10" s="74" t="s">
        <v>37</v>
      </c>
      <c r="B10" s="70"/>
      <c r="C10" s="71"/>
      <c r="D10" s="71"/>
      <c r="E10" s="71"/>
      <c r="F10" s="71"/>
      <c r="G10" s="71"/>
      <c r="H10" s="71"/>
      <c r="I10" s="71"/>
      <c r="J10" s="71"/>
    </row>
    <row r="11" spans="1:10" ht="15" customHeight="1" x14ac:dyDescent="0.25">
      <c r="A11" s="73"/>
      <c r="B11" s="70"/>
      <c r="C11" s="71"/>
      <c r="D11" s="71"/>
      <c r="E11" s="71"/>
      <c r="F11" s="71"/>
      <c r="G11" s="71"/>
      <c r="H11" s="71"/>
      <c r="I11" s="71"/>
      <c r="J11" s="71"/>
    </row>
    <row r="12" spans="1:10" ht="30" customHeight="1" x14ac:dyDescent="0.25">
      <c r="A12" s="182" t="s">
        <v>4</v>
      </c>
      <c r="B12" s="183"/>
      <c r="C12" s="75" t="s">
        <v>38</v>
      </c>
      <c r="D12" s="75" t="s">
        <v>39</v>
      </c>
      <c r="E12" s="75" t="s">
        <v>40</v>
      </c>
      <c r="F12" s="75" t="s">
        <v>41</v>
      </c>
      <c r="G12" s="75" t="s">
        <v>10</v>
      </c>
      <c r="H12" s="75" t="s">
        <v>42</v>
      </c>
      <c r="I12" s="75" t="s">
        <v>43</v>
      </c>
      <c r="J12" s="75" t="s">
        <v>44</v>
      </c>
    </row>
    <row r="13" spans="1:10" ht="30" customHeight="1" x14ac:dyDescent="0.25">
      <c r="A13" s="76" t="s">
        <v>15</v>
      </c>
      <c r="B13" s="77" t="s">
        <v>45</v>
      </c>
      <c r="C13" s="78">
        <v>0</v>
      </c>
      <c r="D13" s="78">
        <v>0</v>
      </c>
      <c r="E13" s="78">
        <v>0</v>
      </c>
      <c r="F13" s="78">
        <v>0</v>
      </c>
      <c r="G13" s="78">
        <v>0</v>
      </c>
      <c r="H13" s="78">
        <v>0</v>
      </c>
      <c r="I13" s="78">
        <v>0</v>
      </c>
      <c r="J13" s="78">
        <v>0</v>
      </c>
    </row>
    <row r="14" spans="1:10" ht="30" customHeight="1" x14ac:dyDescent="0.25">
      <c r="A14" s="79" t="s">
        <v>46</v>
      </c>
      <c r="B14" s="80" t="s">
        <v>47</v>
      </c>
      <c r="C14" s="81">
        <v>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0</v>
      </c>
      <c r="J14" s="81">
        <v>0</v>
      </c>
    </row>
    <row r="15" spans="1:10" ht="15" customHeight="1" x14ac:dyDescent="0.25">
      <c r="A15" s="82" t="s">
        <v>48</v>
      </c>
      <c r="B15" s="83" t="s">
        <v>49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84">
        <v>0</v>
      </c>
    </row>
    <row r="16" spans="1:10" ht="15" customHeight="1" x14ac:dyDescent="0.25">
      <c r="A16" s="73"/>
      <c r="B16" s="70"/>
      <c r="C16" s="71"/>
      <c r="D16" s="71"/>
      <c r="E16" s="71"/>
      <c r="F16" s="71"/>
      <c r="G16" s="71"/>
      <c r="H16" s="71"/>
      <c r="I16" s="71"/>
      <c r="J16" s="71"/>
    </row>
    <row r="17" spans="1:10" ht="15" customHeight="1" x14ac:dyDescent="0.25">
      <c r="A17" s="184" t="s">
        <v>50</v>
      </c>
      <c r="B17" s="184"/>
      <c r="C17" s="184"/>
      <c r="D17" s="184"/>
      <c r="E17" s="184"/>
      <c r="F17" s="184"/>
      <c r="G17" s="85"/>
      <c r="H17" s="85"/>
      <c r="I17" s="85"/>
      <c r="J17" s="85"/>
    </row>
    <row r="18" spans="1:10" ht="15" customHeight="1" x14ac:dyDescent="0.25">
      <c r="A18" s="66"/>
      <c r="B18" s="66"/>
      <c r="C18" s="66"/>
      <c r="D18" s="66"/>
      <c r="E18" s="66"/>
      <c r="F18" s="66"/>
      <c r="G18" s="85"/>
      <c r="H18" s="85"/>
      <c r="I18" s="85"/>
      <c r="J18" s="85"/>
    </row>
    <row r="19" spans="1:10" ht="30" customHeight="1" x14ac:dyDescent="0.25">
      <c r="A19" s="178" t="s">
        <v>4</v>
      </c>
      <c r="B19" s="179"/>
      <c r="C19" s="86" t="s">
        <v>38</v>
      </c>
      <c r="D19" s="86" t="s">
        <v>39</v>
      </c>
      <c r="E19" s="86" t="s">
        <v>40</v>
      </c>
      <c r="F19" s="86" t="s">
        <v>9</v>
      </c>
      <c r="G19" s="86" t="s">
        <v>10</v>
      </c>
      <c r="H19" s="86" t="s">
        <v>42</v>
      </c>
      <c r="I19" s="86" t="s">
        <v>43</v>
      </c>
      <c r="J19" s="86" t="s">
        <v>44</v>
      </c>
    </row>
    <row r="20" spans="1:10" ht="30" customHeight="1" x14ac:dyDescent="0.25">
      <c r="A20" s="87" t="s">
        <v>15</v>
      </c>
      <c r="B20" s="88" t="s">
        <v>51</v>
      </c>
      <c r="C20" s="89">
        <v>0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I20" s="89">
        <v>0</v>
      </c>
      <c r="J20" s="89">
        <v>0</v>
      </c>
    </row>
    <row r="21" spans="1:10" ht="30" customHeight="1" x14ac:dyDescent="0.25">
      <c r="A21" s="90" t="s">
        <v>46</v>
      </c>
      <c r="B21" s="91" t="s">
        <v>52</v>
      </c>
      <c r="C21" s="92">
        <v>0</v>
      </c>
      <c r="D21" s="93"/>
      <c r="E21" s="93"/>
      <c r="F21" s="93"/>
      <c r="G21" s="93"/>
      <c r="H21" s="93"/>
      <c r="I21" s="93"/>
      <c r="J21" s="94"/>
    </row>
    <row r="22" spans="1:10" ht="30" customHeight="1" x14ac:dyDescent="0.25">
      <c r="A22" s="90" t="s">
        <v>48</v>
      </c>
      <c r="B22" s="91" t="s">
        <v>53</v>
      </c>
      <c r="C22" s="95">
        <v>0</v>
      </c>
      <c r="D22" s="95">
        <v>0</v>
      </c>
      <c r="E22" s="95">
        <v>0</v>
      </c>
      <c r="F22" s="95">
        <v>0</v>
      </c>
      <c r="G22" s="95">
        <v>0</v>
      </c>
      <c r="H22" s="95">
        <v>0</v>
      </c>
      <c r="I22" s="95">
        <v>0</v>
      </c>
      <c r="J22" s="95">
        <v>0</v>
      </c>
    </row>
    <row r="23" spans="1:10" ht="30" customHeight="1" x14ac:dyDescent="0.25">
      <c r="A23" s="90" t="s">
        <v>54</v>
      </c>
      <c r="B23" s="91" t="s">
        <v>55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</row>
    <row r="24" spans="1:10" ht="30" customHeight="1" x14ac:dyDescent="0.25">
      <c r="A24" s="90" t="s">
        <v>56</v>
      </c>
      <c r="B24" s="91" t="s">
        <v>57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</row>
    <row r="25" spans="1:10" ht="30" customHeight="1" x14ac:dyDescent="0.25">
      <c r="A25" s="90" t="s">
        <v>58</v>
      </c>
      <c r="B25" s="91" t="s">
        <v>59</v>
      </c>
      <c r="C25" s="92">
        <v>0</v>
      </c>
      <c r="D25" s="98"/>
      <c r="E25" s="98"/>
      <c r="F25" s="98"/>
      <c r="G25" s="98"/>
      <c r="H25" s="98"/>
      <c r="I25" s="98"/>
      <c r="J25" s="99"/>
    </row>
    <row r="26" spans="1:10" ht="30" customHeight="1" x14ac:dyDescent="0.25">
      <c r="A26" s="100" t="s">
        <v>60</v>
      </c>
      <c r="B26" s="101" t="s">
        <v>61</v>
      </c>
      <c r="C26" s="97">
        <v>0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</row>
    <row r="27" spans="1:10" ht="30" customHeight="1" x14ac:dyDescent="0.25">
      <c r="A27" s="90" t="s">
        <v>62</v>
      </c>
      <c r="B27" s="91" t="s">
        <v>63</v>
      </c>
      <c r="C27" s="102">
        <v>0</v>
      </c>
      <c r="D27" s="98"/>
      <c r="E27" s="98"/>
      <c r="F27" s="98"/>
      <c r="G27" s="98"/>
      <c r="H27" s="98"/>
      <c r="I27" s="98"/>
      <c r="J27" s="99"/>
    </row>
    <row r="28" spans="1:10" ht="30" customHeight="1" x14ac:dyDescent="0.25">
      <c r="A28" s="90" t="s">
        <v>64</v>
      </c>
      <c r="B28" s="91" t="s">
        <v>65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</row>
    <row r="29" spans="1:10" ht="30" customHeight="1" x14ac:dyDescent="0.25">
      <c r="A29" s="103" t="s">
        <v>66</v>
      </c>
      <c r="B29" s="104" t="s">
        <v>67</v>
      </c>
      <c r="C29" s="105">
        <v>0</v>
      </c>
      <c r="D29" s="105">
        <v>0</v>
      </c>
      <c r="E29" s="105">
        <v>0</v>
      </c>
      <c r="F29" s="105">
        <v>0</v>
      </c>
      <c r="G29" s="105">
        <v>0</v>
      </c>
      <c r="H29" s="105">
        <v>0</v>
      </c>
      <c r="I29" s="105">
        <v>0</v>
      </c>
      <c r="J29" s="105">
        <v>0</v>
      </c>
    </row>
    <row r="30" spans="1:10" ht="15" customHeight="1" x14ac:dyDescent="0.25">
      <c r="A30" s="106"/>
      <c r="B30" s="107"/>
      <c r="C30" s="108"/>
      <c r="D30" s="108"/>
      <c r="E30" s="108"/>
      <c r="F30" s="108"/>
      <c r="G30" s="108"/>
      <c r="H30" s="108"/>
      <c r="I30" s="108"/>
      <c r="J30" s="108"/>
    </row>
    <row r="31" spans="1:10" ht="15" customHeight="1" x14ac:dyDescent="0.25">
      <c r="A31" s="74" t="s">
        <v>68</v>
      </c>
      <c r="B31" s="109"/>
      <c r="C31" s="109"/>
      <c r="D31" s="109"/>
      <c r="E31" s="109"/>
      <c r="F31" s="109"/>
      <c r="G31" s="109"/>
      <c r="H31" s="65"/>
      <c r="I31" s="65"/>
      <c r="J31" s="65"/>
    </row>
    <row r="32" spans="1:10" ht="15" customHeight="1" x14ac:dyDescent="0.25">
      <c r="A32" s="109"/>
      <c r="B32" s="109"/>
      <c r="C32" s="109"/>
      <c r="D32" s="109"/>
      <c r="E32" s="109"/>
      <c r="F32" s="109"/>
      <c r="G32" s="109"/>
      <c r="H32" s="65"/>
      <c r="I32" s="65"/>
      <c r="J32" s="65"/>
    </row>
    <row r="33" spans="1:10" ht="30" customHeight="1" x14ac:dyDescent="0.25">
      <c r="A33" s="182" t="s">
        <v>4</v>
      </c>
      <c r="B33" s="183"/>
      <c r="C33" s="75" t="s">
        <v>38</v>
      </c>
      <c r="D33" s="75" t="s">
        <v>39</v>
      </c>
      <c r="E33" s="75" t="s">
        <v>40</v>
      </c>
      <c r="F33" s="75" t="s">
        <v>41</v>
      </c>
      <c r="G33" s="75" t="s">
        <v>10</v>
      </c>
      <c r="H33" s="75" t="s">
        <v>42</v>
      </c>
      <c r="I33" s="75" t="s">
        <v>43</v>
      </c>
      <c r="J33" s="75" t="s">
        <v>44</v>
      </c>
    </row>
    <row r="34" spans="1:10" ht="30" customHeight="1" x14ac:dyDescent="0.25">
      <c r="A34" s="76" t="s">
        <v>15</v>
      </c>
      <c r="B34" s="77" t="s">
        <v>69</v>
      </c>
      <c r="C34" s="78">
        <v>0</v>
      </c>
      <c r="D34" s="78">
        <v>0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  <c r="J34" s="78">
        <v>0</v>
      </c>
    </row>
    <row r="35" spans="1:10" ht="30" customHeight="1" x14ac:dyDescent="0.25">
      <c r="A35" s="79" t="s">
        <v>46</v>
      </c>
      <c r="B35" s="80" t="s">
        <v>70</v>
      </c>
      <c r="C35" s="81">
        <v>0</v>
      </c>
      <c r="D35" s="81">
        <v>0</v>
      </c>
      <c r="E35" s="81">
        <v>0</v>
      </c>
      <c r="F35" s="81">
        <v>0</v>
      </c>
      <c r="G35" s="81">
        <v>0</v>
      </c>
      <c r="H35" s="81">
        <v>0</v>
      </c>
      <c r="I35" s="81">
        <v>0</v>
      </c>
      <c r="J35" s="81">
        <v>0</v>
      </c>
    </row>
    <row r="36" spans="1:10" ht="15" customHeight="1" x14ac:dyDescent="0.25">
      <c r="A36" s="82" t="s">
        <v>48</v>
      </c>
      <c r="B36" s="83" t="s">
        <v>71</v>
      </c>
      <c r="C36" s="84">
        <v>0</v>
      </c>
      <c r="D36" s="84">
        <v>0</v>
      </c>
      <c r="E36" s="84">
        <v>0</v>
      </c>
      <c r="F36" s="84">
        <v>0</v>
      </c>
      <c r="G36" s="84">
        <v>0</v>
      </c>
      <c r="H36" s="84">
        <v>0</v>
      </c>
      <c r="I36" s="84">
        <v>0</v>
      </c>
      <c r="J36" s="84">
        <v>0</v>
      </c>
    </row>
    <row r="37" spans="1:10" ht="15" customHeight="1" x14ac:dyDescent="0.25">
      <c r="A37" s="106"/>
      <c r="B37" s="107"/>
      <c r="C37" s="108"/>
      <c r="D37" s="108"/>
      <c r="E37" s="108"/>
      <c r="F37" s="108"/>
      <c r="G37" s="108"/>
      <c r="H37" s="108"/>
      <c r="I37" s="108"/>
      <c r="J37" s="108"/>
    </row>
    <row r="38" spans="1:10" ht="15" customHeight="1" x14ac:dyDescent="0.25">
      <c r="A38" s="110" t="s">
        <v>72</v>
      </c>
      <c r="B38" s="111"/>
      <c r="C38" s="112"/>
      <c r="D38" s="112"/>
      <c r="E38" s="112"/>
      <c r="F38" s="112"/>
      <c r="G38" s="112"/>
      <c r="H38" s="112"/>
      <c r="I38" s="112"/>
      <c r="J38" s="112"/>
    </row>
    <row r="39" spans="1:10" ht="15" customHeight="1" x14ac:dyDescent="0.25">
      <c r="A39" s="106"/>
      <c r="B39" s="107"/>
      <c r="C39" s="108"/>
      <c r="D39" s="108"/>
      <c r="E39" s="108"/>
      <c r="F39" s="108"/>
      <c r="G39" s="108"/>
      <c r="H39" s="108"/>
      <c r="I39" s="108"/>
      <c r="J39" s="108"/>
    </row>
    <row r="40" spans="1:10" ht="30" customHeight="1" x14ac:dyDescent="0.25">
      <c r="A40" s="178" t="s">
        <v>4</v>
      </c>
      <c r="B40" s="179"/>
      <c r="C40" s="86" t="s">
        <v>38</v>
      </c>
      <c r="D40" s="86" t="s">
        <v>39</v>
      </c>
      <c r="E40" s="86" t="s">
        <v>40</v>
      </c>
      <c r="F40" s="86" t="s">
        <v>41</v>
      </c>
      <c r="G40" s="86" t="s">
        <v>10</v>
      </c>
      <c r="H40" s="86" t="s">
        <v>42</v>
      </c>
      <c r="I40" s="86" t="s">
        <v>43</v>
      </c>
      <c r="J40" s="86" t="s">
        <v>44</v>
      </c>
    </row>
    <row r="41" spans="1:10" ht="15" customHeight="1" x14ac:dyDescent="0.25">
      <c r="A41" s="87" t="s">
        <v>15</v>
      </c>
      <c r="B41" s="77" t="s">
        <v>73</v>
      </c>
      <c r="C41" s="113">
        <v>0</v>
      </c>
      <c r="D41" s="113">
        <v>0</v>
      </c>
      <c r="E41" s="113">
        <v>0</v>
      </c>
      <c r="F41" s="113">
        <v>0</v>
      </c>
      <c r="G41" s="113">
        <v>0</v>
      </c>
      <c r="H41" s="113">
        <v>0</v>
      </c>
      <c r="I41" s="113">
        <v>0</v>
      </c>
      <c r="J41" s="113">
        <v>0</v>
      </c>
    </row>
    <row r="42" spans="1:10" ht="30" customHeight="1" x14ac:dyDescent="0.25">
      <c r="A42" s="90" t="s">
        <v>46</v>
      </c>
      <c r="B42" s="80" t="s">
        <v>74</v>
      </c>
      <c r="C42" s="92">
        <v>0</v>
      </c>
      <c r="D42" s="114"/>
      <c r="E42" s="114"/>
      <c r="F42" s="114"/>
      <c r="G42" s="114"/>
      <c r="H42" s="115"/>
      <c r="I42" s="114"/>
      <c r="J42" s="115"/>
    </row>
    <row r="43" spans="1:10" ht="30" customHeight="1" x14ac:dyDescent="0.25">
      <c r="A43" s="90" t="s">
        <v>48</v>
      </c>
      <c r="B43" s="80" t="s">
        <v>75</v>
      </c>
      <c r="C43" s="92">
        <v>0</v>
      </c>
      <c r="D43" s="114"/>
      <c r="E43" s="114"/>
      <c r="F43" s="114"/>
      <c r="G43" s="114"/>
      <c r="H43" s="114"/>
      <c r="I43" s="114"/>
      <c r="J43" s="115"/>
    </row>
    <row r="44" spans="1:10" ht="30" customHeight="1" x14ac:dyDescent="0.25">
      <c r="A44" s="90" t="s">
        <v>54</v>
      </c>
      <c r="B44" s="80" t="s">
        <v>76</v>
      </c>
      <c r="C44" s="116">
        <v>0</v>
      </c>
      <c r="D44" s="114"/>
      <c r="E44" s="114"/>
      <c r="F44" s="114"/>
      <c r="G44" s="114"/>
      <c r="H44" s="114"/>
      <c r="I44" s="114"/>
      <c r="J44" s="115"/>
    </row>
    <row r="45" spans="1:10" ht="30" customHeight="1" x14ac:dyDescent="0.25">
      <c r="A45" s="90" t="s">
        <v>56</v>
      </c>
      <c r="B45" s="80" t="s">
        <v>77</v>
      </c>
      <c r="C45" s="117">
        <v>0</v>
      </c>
      <c r="D45" s="118"/>
      <c r="E45" s="118"/>
      <c r="F45" s="118"/>
      <c r="G45" s="118"/>
      <c r="H45" s="118"/>
      <c r="I45" s="118"/>
      <c r="J45" s="118"/>
    </row>
    <row r="46" spans="1:10" ht="30" customHeight="1" x14ac:dyDescent="0.25">
      <c r="A46" s="103" t="s">
        <v>58</v>
      </c>
      <c r="B46" s="83" t="s">
        <v>78</v>
      </c>
      <c r="C46" s="119">
        <v>0</v>
      </c>
      <c r="D46" s="119">
        <v>0</v>
      </c>
      <c r="E46" s="119">
        <v>0</v>
      </c>
      <c r="F46" s="119">
        <v>0</v>
      </c>
      <c r="G46" s="119">
        <v>0</v>
      </c>
      <c r="H46" s="119">
        <v>0</v>
      </c>
      <c r="I46" s="119">
        <v>0</v>
      </c>
      <c r="J46" s="119">
        <v>0</v>
      </c>
    </row>
    <row r="47" spans="1:10" ht="14.45" customHeight="1" x14ac:dyDescent="0.25">
      <c r="B47" s="120"/>
      <c r="H47" s="121"/>
      <c r="I47" s="121"/>
      <c r="J47" s="121"/>
    </row>
    <row r="48" spans="1:10" ht="15" customHeight="1" x14ac:dyDescent="0.25">
      <c r="A48" s="122" t="s">
        <v>79</v>
      </c>
      <c r="B48" s="123"/>
      <c r="C48" s="124"/>
      <c r="D48" s="124"/>
      <c r="E48" s="124"/>
      <c r="F48" s="124"/>
      <c r="G48" s="124"/>
      <c r="H48" s="121"/>
      <c r="I48" s="121"/>
      <c r="J48" s="121"/>
    </row>
    <row r="49" spans="1:11" ht="15" customHeight="1" x14ac:dyDescent="0.25">
      <c r="A49" s="121"/>
      <c r="B49" s="123"/>
      <c r="C49" s="125"/>
      <c r="D49" s="125"/>
      <c r="E49" s="125"/>
      <c r="F49" s="125"/>
      <c r="G49" s="125"/>
      <c r="H49" s="125"/>
      <c r="I49" s="126"/>
      <c r="J49" s="125"/>
    </row>
    <row r="50" spans="1:11" ht="30" customHeight="1" x14ac:dyDescent="0.25">
      <c r="A50" s="180" t="s">
        <v>4</v>
      </c>
      <c r="B50" s="181"/>
      <c r="C50" s="127" t="s">
        <v>38</v>
      </c>
      <c r="D50" s="127" t="s">
        <v>39</v>
      </c>
      <c r="E50" s="127" t="s">
        <v>40</v>
      </c>
      <c r="F50" s="127" t="s">
        <v>41</v>
      </c>
      <c r="G50" s="127" t="s">
        <v>10</v>
      </c>
      <c r="H50" s="127" t="s">
        <v>42</v>
      </c>
      <c r="I50" s="127" t="s">
        <v>43</v>
      </c>
      <c r="J50" s="127" t="s">
        <v>44</v>
      </c>
    </row>
    <row r="51" spans="1:11" ht="30" customHeight="1" x14ac:dyDescent="0.25">
      <c r="A51" s="128" t="s">
        <v>15</v>
      </c>
      <c r="B51" s="129" t="s">
        <v>80</v>
      </c>
      <c r="C51" s="78">
        <v>0</v>
      </c>
      <c r="D51" s="78">
        <v>0</v>
      </c>
      <c r="E51" s="78">
        <v>0</v>
      </c>
      <c r="F51" s="78">
        <v>0</v>
      </c>
      <c r="G51" s="78">
        <v>0</v>
      </c>
      <c r="H51" s="78">
        <v>0</v>
      </c>
      <c r="I51" s="78">
        <v>0</v>
      </c>
      <c r="J51" s="78">
        <v>0</v>
      </c>
    </row>
    <row r="52" spans="1:11" ht="14.45" customHeight="1" x14ac:dyDescent="0.25">
      <c r="H52" s="121"/>
      <c r="I52" s="121"/>
      <c r="J52" s="121"/>
    </row>
    <row r="53" spans="1:11" ht="15" customHeight="1" x14ac:dyDescent="0.25">
      <c r="A53" s="122" t="s">
        <v>104</v>
      </c>
      <c r="H53" s="121"/>
      <c r="I53" s="121"/>
      <c r="J53" s="121"/>
    </row>
    <row r="54" spans="1:11" ht="15.6" customHeight="1" x14ac:dyDescent="0.25">
      <c r="A54" s="121"/>
      <c r="B54" s="130"/>
      <c r="C54" s="130"/>
      <c r="D54" s="130"/>
      <c r="E54" s="130"/>
      <c r="F54" s="130"/>
      <c r="I54" s="121"/>
      <c r="J54" s="121"/>
      <c r="K54" s="121"/>
    </row>
    <row r="55" spans="1:11" ht="15.6" customHeight="1" x14ac:dyDescent="0.25">
      <c r="A55" s="185" t="s">
        <v>92</v>
      </c>
      <c r="B55" s="186"/>
      <c r="C55" s="189" t="s">
        <v>84</v>
      </c>
      <c r="D55" s="193" t="s">
        <v>85</v>
      </c>
      <c r="E55" s="130"/>
      <c r="F55" s="130"/>
      <c r="I55" s="121"/>
      <c r="J55" s="121"/>
      <c r="K55" s="121"/>
    </row>
    <row r="56" spans="1:11" ht="15.6" customHeight="1" x14ac:dyDescent="0.25">
      <c r="A56" s="187"/>
      <c r="B56" s="188"/>
      <c r="C56" s="190"/>
      <c r="D56" s="193"/>
      <c r="E56" s="130"/>
      <c r="F56" s="130"/>
      <c r="I56" s="121"/>
      <c r="J56" s="121"/>
      <c r="K56" s="121"/>
    </row>
    <row r="57" spans="1:11" ht="15.6" customHeight="1" x14ac:dyDescent="0.25">
      <c r="A57" s="191" t="s">
        <v>82</v>
      </c>
      <c r="B57" s="192"/>
      <c r="C57" s="131">
        <f>+'Minimum Wage Detail Per Year'!B33</f>
        <v>140.32538000000002</v>
      </c>
      <c r="D57" s="131">
        <f>+'Minimum Wage Detail Per Year'!B20</f>
        <v>10.79426</v>
      </c>
      <c r="F57" s="130"/>
      <c r="I57" s="121"/>
      <c r="J57" s="121"/>
      <c r="K57" s="121"/>
    </row>
    <row r="58" spans="1:11" ht="15.6" customHeight="1" x14ac:dyDescent="0.25">
      <c r="A58" s="191" t="s">
        <v>83</v>
      </c>
      <c r="B58" s="192"/>
      <c r="C58" s="131">
        <f>+'Minimum Wage Detail Per Year'!C33</f>
        <v>140.70328999999998</v>
      </c>
      <c r="D58" s="131">
        <f>+'Minimum Wage Detail Per Year'!C20</f>
        <v>10.823330000000002</v>
      </c>
      <c r="E58" s="130"/>
      <c r="F58" s="130"/>
      <c r="I58" s="121"/>
      <c r="J58" s="121"/>
      <c r="K58" s="121"/>
    </row>
    <row r="59" spans="1:11" ht="14.45" customHeight="1" x14ac:dyDescent="0.25">
      <c r="D59" s="121"/>
      <c r="E59" s="121"/>
      <c r="F59" s="121"/>
    </row>
    <row r="60" spans="1:11" ht="14.45" customHeight="1" x14ac:dyDescent="0.25">
      <c r="D60" s="121"/>
      <c r="E60" s="121"/>
      <c r="F60" s="121"/>
    </row>
    <row r="61" spans="1:11" ht="14.45" customHeight="1" x14ac:dyDescent="0.25">
      <c r="D61" s="121"/>
      <c r="E61" s="121"/>
      <c r="F61" s="121"/>
    </row>
    <row r="62" spans="1:11" ht="14.45" customHeight="1" x14ac:dyDescent="0.25">
      <c r="D62" s="121"/>
      <c r="E62" s="121"/>
      <c r="F62" s="121"/>
    </row>
    <row r="63" spans="1:11" ht="14.45" customHeight="1" x14ac:dyDescent="0.25">
      <c r="H63" s="121"/>
      <c r="I63" s="121"/>
      <c r="J63" s="121"/>
    </row>
  </sheetData>
  <mergeCells count="11">
    <mergeCell ref="A55:B56"/>
    <mergeCell ref="C55:C56"/>
    <mergeCell ref="A57:B57"/>
    <mergeCell ref="A58:B58"/>
    <mergeCell ref="D55:D56"/>
    <mergeCell ref="A40:B40"/>
    <mergeCell ref="A50:B50"/>
    <mergeCell ref="A12:B12"/>
    <mergeCell ref="A17:F17"/>
    <mergeCell ref="A19:B19"/>
    <mergeCell ref="A33:B33"/>
  </mergeCells>
  <printOptions horizontalCentered="1" verticalCentered="1"/>
  <pageMargins left="0" right="0" top="0" bottom="0" header="0" footer="0.25"/>
  <pageSetup scale="48" orientation="portrait" r:id="rId1"/>
  <headerFooter>
    <oddFooter>&amp;RPage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4CE9-EAC3-4D36-87C9-5BBE4D1347ED}">
  <dimension ref="A1:H58"/>
  <sheetViews>
    <sheetView workbookViewId="0">
      <selection sqref="A1:XFD1048576"/>
    </sheetView>
  </sheetViews>
  <sheetFormatPr defaultColWidth="8.85546875" defaultRowHeight="15" x14ac:dyDescent="0.25"/>
  <cols>
    <col min="1" max="1" width="14.140625" customWidth="1"/>
    <col min="2" max="2" width="15.5703125" customWidth="1"/>
    <col min="3" max="3" width="11" customWidth="1"/>
    <col min="7" max="7" width="13.85546875" customWidth="1"/>
    <col min="8" max="8" width="18" customWidth="1"/>
  </cols>
  <sheetData>
    <row r="1" spans="1:8" x14ac:dyDescent="0.25">
      <c r="A1" s="132" t="s">
        <v>95</v>
      </c>
      <c r="H1" s="133" t="s">
        <v>96</v>
      </c>
    </row>
    <row r="2" spans="1:8" x14ac:dyDescent="0.25">
      <c r="A2" s="134" t="s">
        <v>0</v>
      </c>
    </row>
    <row r="3" spans="1:8" x14ac:dyDescent="0.25">
      <c r="A3" s="134" t="s">
        <v>97</v>
      </c>
    </row>
    <row r="4" spans="1:8" x14ac:dyDescent="0.25">
      <c r="A4" s="135">
        <f ca="1">TODAY()</f>
        <v>45975</v>
      </c>
    </row>
    <row r="5" spans="1:8" x14ac:dyDescent="0.25">
      <c r="A5" s="148" t="s">
        <v>106</v>
      </c>
    </row>
    <row r="6" spans="1:8" x14ac:dyDescent="0.25">
      <c r="A6" s="134"/>
    </row>
    <row r="7" spans="1:8" ht="20.25" x14ac:dyDescent="0.3">
      <c r="A7" s="136" t="s">
        <v>98</v>
      </c>
    </row>
    <row r="9" spans="1:8" ht="30" x14ac:dyDescent="0.25">
      <c r="A9" s="137" t="s">
        <v>99</v>
      </c>
      <c r="B9" s="137" t="s">
        <v>82</v>
      </c>
      <c r="C9" s="137" t="s">
        <v>83</v>
      </c>
      <c r="D9" s="138" t="s">
        <v>100</v>
      </c>
    </row>
    <row r="10" spans="1:8" ht="45" x14ac:dyDescent="0.25">
      <c r="A10" s="137" t="s">
        <v>105</v>
      </c>
      <c r="B10" s="147">
        <f>SUM(B11:B19)</f>
        <v>10.79426</v>
      </c>
      <c r="C10" s="147">
        <f>SUM(C11:C19)</f>
        <v>10.823330000000002</v>
      </c>
      <c r="D10" s="138"/>
    </row>
    <row r="11" spans="1:8" x14ac:dyDescent="0.25">
      <c r="A11" s="137">
        <v>2025</v>
      </c>
      <c r="B11" s="139">
        <f t="shared" ref="B11:C19" si="0">(B49*B38)+B49</f>
        <v>0.6460300000000001</v>
      </c>
      <c r="C11" s="139">
        <f t="shared" si="0"/>
        <v>0.64509500000000009</v>
      </c>
      <c r="D11" s="138"/>
    </row>
    <row r="12" spans="1:8" x14ac:dyDescent="0.25">
      <c r="A12" s="137">
        <v>2024</v>
      </c>
      <c r="B12" s="139">
        <f t="shared" si="0"/>
        <v>1.82063</v>
      </c>
      <c r="C12" s="139">
        <f t="shared" si="0"/>
        <v>1.583415</v>
      </c>
      <c r="D12" s="138"/>
    </row>
    <row r="13" spans="1:8" x14ac:dyDescent="0.25">
      <c r="A13" s="137">
        <v>2023</v>
      </c>
      <c r="B13" s="139">
        <f t="shared" si="0"/>
        <v>1.7619</v>
      </c>
      <c r="C13" s="139">
        <f t="shared" si="0"/>
        <v>2.9322499999999998</v>
      </c>
      <c r="D13" s="138"/>
    </row>
    <row r="14" spans="1:8" x14ac:dyDescent="0.25">
      <c r="A14" s="137">
        <v>2022</v>
      </c>
      <c r="B14" s="139">
        <f t="shared" si="0"/>
        <v>1.7619</v>
      </c>
      <c r="C14" s="139">
        <f t="shared" si="0"/>
        <v>1.4074800000000001</v>
      </c>
      <c r="D14" s="138"/>
    </row>
    <row r="15" spans="1:8" x14ac:dyDescent="0.25">
      <c r="A15" s="140">
        <v>2021</v>
      </c>
      <c r="B15" s="139">
        <f t="shared" si="0"/>
        <v>1.1746000000000001</v>
      </c>
      <c r="C15" s="139">
        <f t="shared" si="0"/>
        <v>0.82102999999999993</v>
      </c>
      <c r="D15" s="138"/>
    </row>
    <row r="16" spans="1:8" x14ac:dyDescent="0.25">
      <c r="A16" s="140">
        <v>2020</v>
      </c>
      <c r="B16" s="139">
        <f t="shared" si="0"/>
        <v>1.1746000000000001</v>
      </c>
      <c r="C16" s="139">
        <f t="shared" si="0"/>
        <v>0.82102999999999993</v>
      </c>
      <c r="D16" s="138"/>
    </row>
    <row r="17" spans="1:6" x14ac:dyDescent="0.25">
      <c r="A17" s="140">
        <v>2019</v>
      </c>
      <c r="B17" s="139">
        <f t="shared" si="0"/>
        <v>1.1746000000000001</v>
      </c>
      <c r="C17" s="139">
        <f t="shared" si="0"/>
        <v>0.82102999999999993</v>
      </c>
      <c r="D17" s="141"/>
      <c r="E17" s="141"/>
      <c r="F17" s="141"/>
    </row>
    <row r="18" spans="1:6" x14ac:dyDescent="0.25">
      <c r="A18" s="140">
        <v>2018</v>
      </c>
      <c r="B18" s="139">
        <f t="shared" si="0"/>
        <v>1.28</v>
      </c>
      <c r="C18" s="139">
        <f t="shared" si="0"/>
        <v>0.89599999999999991</v>
      </c>
      <c r="D18" s="141"/>
      <c r="E18" s="141"/>
      <c r="F18" s="141"/>
    </row>
    <row r="19" spans="1:6" x14ac:dyDescent="0.25">
      <c r="A19" s="140">
        <v>2017</v>
      </c>
      <c r="B19" s="139">
        <f t="shared" si="0"/>
        <v>0</v>
      </c>
      <c r="C19" s="139">
        <f t="shared" si="0"/>
        <v>0.89599999999999991</v>
      </c>
      <c r="D19" s="141"/>
      <c r="E19" s="141"/>
      <c r="F19" s="141"/>
    </row>
    <row r="20" spans="1:6" x14ac:dyDescent="0.25">
      <c r="A20" s="140" t="s">
        <v>101</v>
      </c>
      <c r="B20" s="139">
        <f>SUM(B11:B19)</f>
        <v>10.79426</v>
      </c>
      <c r="C20" s="139">
        <f>SUM(C11:C19)</f>
        <v>10.823330000000002</v>
      </c>
      <c r="D20" s="141"/>
      <c r="E20" s="141"/>
      <c r="F20" s="141"/>
    </row>
    <row r="21" spans="1:6" x14ac:dyDescent="0.25">
      <c r="B21" s="141"/>
      <c r="C21" s="141"/>
      <c r="D21" s="141"/>
      <c r="E21" s="141"/>
      <c r="F21" s="141"/>
    </row>
    <row r="22" spans="1:6" x14ac:dyDescent="0.25">
      <c r="A22" s="140" t="s">
        <v>102</v>
      </c>
      <c r="B22" s="137" t="s">
        <v>82</v>
      </c>
      <c r="C22" s="137" t="s">
        <v>83</v>
      </c>
    </row>
    <row r="23" spans="1:6" ht="45" x14ac:dyDescent="0.25">
      <c r="A23" s="137" t="s">
        <v>105</v>
      </c>
      <c r="B23" s="147">
        <f>SUM(B24:B32)</f>
        <v>140.32538000000002</v>
      </c>
      <c r="C23" s="147">
        <f>SUM(C24:C32)</f>
        <v>140.70328999999998</v>
      </c>
    </row>
    <row r="24" spans="1:6" x14ac:dyDescent="0.25">
      <c r="A24" s="140">
        <v>2025</v>
      </c>
      <c r="B24" s="139">
        <f t="shared" ref="B24:C32" si="1">B11*13</f>
        <v>8.3983900000000009</v>
      </c>
      <c r="C24" s="139">
        <f t="shared" si="1"/>
        <v>8.386235000000001</v>
      </c>
    </row>
    <row r="25" spans="1:6" x14ac:dyDescent="0.25">
      <c r="A25" s="140">
        <v>2024</v>
      </c>
      <c r="B25" s="139">
        <f t="shared" si="1"/>
        <v>23.668189999999999</v>
      </c>
      <c r="C25" s="139">
        <f t="shared" si="1"/>
        <v>20.584395000000001</v>
      </c>
    </row>
    <row r="26" spans="1:6" x14ac:dyDescent="0.25">
      <c r="A26" s="140">
        <v>2023</v>
      </c>
      <c r="B26" s="139">
        <f t="shared" si="1"/>
        <v>22.904700000000002</v>
      </c>
      <c r="C26" s="139">
        <f t="shared" si="1"/>
        <v>38.119249999999994</v>
      </c>
    </row>
    <row r="27" spans="1:6" x14ac:dyDescent="0.25">
      <c r="A27" s="140">
        <v>2022</v>
      </c>
      <c r="B27" s="139">
        <f t="shared" si="1"/>
        <v>22.904700000000002</v>
      </c>
      <c r="C27" s="139">
        <f t="shared" si="1"/>
        <v>18.297240000000002</v>
      </c>
    </row>
    <row r="28" spans="1:6" x14ac:dyDescent="0.25">
      <c r="A28" s="140">
        <v>2021</v>
      </c>
      <c r="B28" s="139">
        <f t="shared" si="1"/>
        <v>15.269800000000002</v>
      </c>
      <c r="C28" s="139">
        <f t="shared" si="1"/>
        <v>10.673389999999999</v>
      </c>
    </row>
    <row r="29" spans="1:6" x14ac:dyDescent="0.25">
      <c r="A29" s="140">
        <v>2020</v>
      </c>
      <c r="B29" s="139">
        <f t="shared" si="1"/>
        <v>15.269800000000002</v>
      </c>
      <c r="C29" s="139">
        <f t="shared" si="1"/>
        <v>10.673389999999999</v>
      </c>
    </row>
    <row r="30" spans="1:6" x14ac:dyDescent="0.25">
      <c r="A30" s="140">
        <v>2019</v>
      </c>
      <c r="B30" s="139">
        <f t="shared" si="1"/>
        <v>15.269800000000002</v>
      </c>
      <c r="C30" s="139">
        <f t="shared" si="1"/>
        <v>10.673389999999999</v>
      </c>
    </row>
    <row r="31" spans="1:6" x14ac:dyDescent="0.25">
      <c r="A31" s="140">
        <v>2018</v>
      </c>
      <c r="B31" s="139">
        <f t="shared" si="1"/>
        <v>16.64</v>
      </c>
      <c r="C31" s="139">
        <f t="shared" si="1"/>
        <v>11.648</v>
      </c>
    </row>
    <row r="32" spans="1:6" x14ac:dyDescent="0.25">
      <c r="A32" s="140">
        <v>2017</v>
      </c>
      <c r="B32" s="139">
        <f t="shared" si="1"/>
        <v>0</v>
      </c>
      <c r="C32" s="139">
        <f t="shared" si="1"/>
        <v>11.648</v>
      </c>
    </row>
    <row r="33" spans="1:8" x14ac:dyDescent="0.25">
      <c r="A33" s="140" t="s">
        <v>101</v>
      </c>
      <c r="B33" s="139">
        <f>SUM(B24:B32)</f>
        <v>140.32538000000002</v>
      </c>
      <c r="C33" s="139">
        <f>SUM(C24:C32)</f>
        <v>140.70328999999998</v>
      </c>
    </row>
    <row r="34" spans="1:8" x14ac:dyDescent="0.25">
      <c r="A34" s="142"/>
      <c r="B34" s="141"/>
      <c r="C34" s="141"/>
    </row>
    <row r="35" spans="1:8" x14ac:dyDescent="0.25">
      <c r="A35" t="s">
        <v>107</v>
      </c>
    </row>
    <row r="37" spans="1:8" ht="30" x14ac:dyDescent="0.25">
      <c r="A37" s="137" t="s">
        <v>103</v>
      </c>
      <c r="B37" s="137" t="s">
        <v>82</v>
      </c>
      <c r="C37" s="137" t="s">
        <v>83</v>
      </c>
    </row>
    <row r="38" spans="1:8" x14ac:dyDescent="0.25">
      <c r="A38" s="137">
        <v>2025</v>
      </c>
      <c r="B38" s="143">
        <v>0.17460000000000001</v>
      </c>
      <c r="C38" s="143">
        <v>0.1729</v>
      </c>
    </row>
    <row r="39" spans="1:8" x14ac:dyDescent="0.25">
      <c r="A39" s="137">
        <v>2024</v>
      </c>
      <c r="B39" s="143">
        <v>0.17460000000000001</v>
      </c>
      <c r="C39" s="143">
        <v>0.1729</v>
      </c>
    </row>
    <row r="40" spans="1:8" x14ac:dyDescent="0.25">
      <c r="A40" s="137">
        <v>2023</v>
      </c>
      <c r="B40" s="143">
        <v>0.17460000000000001</v>
      </c>
      <c r="C40" s="143">
        <v>0.1729</v>
      </c>
    </row>
    <row r="41" spans="1:8" x14ac:dyDescent="0.25">
      <c r="A41" s="140">
        <v>2022</v>
      </c>
      <c r="B41" s="143">
        <v>0.17460000000000001</v>
      </c>
      <c r="C41" s="143">
        <v>0.1729</v>
      </c>
    </row>
    <row r="42" spans="1:8" x14ac:dyDescent="0.25">
      <c r="A42" s="140">
        <v>2021</v>
      </c>
      <c r="B42" s="143">
        <v>0.17460000000000001</v>
      </c>
      <c r="C42" s="143">
        <v>0.1729</v>
      </c>
    </row>
    <row r="43" spans="1:8" x14ac:dyDescent="0.25">
      <c r="A43" s="140">
        <v>2020</v>
      </c>
      <c r="B43" s="143">
        <v>0.17460000000000001</v>
      </c>
      <c r="C43" s="143">
        <v>0.1729</v>
      </c>
    </row>
    <row r="44" spans="1:8" x14ac:dyDescent="0.25">
      <c r="A44" s="140">
        <v>2019</v>
      </c>
      <c r="B44" s="143">
        <v>0.17460000000000001</v>
      </c>
      <c r="C44" s="143">
        <v>0.1729</v>
      </c>
    </row>
    <row r="45" spans="1:8" x14ac:dyDescent="0.25">
      <c r="A45" s="140">
        <v>2018</v>
      </c>
      <c r="B45" s="143">
        <v>0.28000000000000003</v>
      </c>
      <c r="C45" s="143">
        <v>0.28000000000000003</v>
      </c>
    </row>
    <row r="46" spans="1:8" x14ac:dyDescent="0.25">
      <c r="A46" s="140">
        <v>2017</v>
      </c>
      <c r="B46" s="143">
        <v>0.28000000000000003</v>
      </c>
      <c r="C46" s="143">
        <v>0.28000000000000003</v>
      </c>
    </row>
    <row r="47" spans="1:8" x14ac:dyDescent="0.25">
      <c r="A47" s="142"/>
      <c r="E47" s="144"/>
    </row>
    <row r="48" spans="1:8" ht="30" x14ac:dyDescent="0.25">
      <c r="A48" s="137" t="s">
        <v>81</v>
      </c>
      <c r="B48" s="137" t="s">
        <v>82</v>
      </c>
      <c r="C48" s="137" t="s">
        <v>83</v>
      </c>
      <c r="G48" s="145"/>
      <c r="H48" s="145"/>
    </row>
    <row r="49" spans="1:8" x14ac:dyDescent="0.25">
      <c r="A49" s="137">
        <v>2025</v>
      </c>
      <c r="B49" s="146">
        <v>0.55000000000000004</v>
      </c>
      <c r="C49" s="146">
        <v>0.55000000000000004</v>
      </c>
      <c r="G49" s="145"/>
      <c r="H49" s="145"/>
    </row>
    <row r="50" spans="1:8" x14ac:dyDescent="0.25">
      <c r="A50" s="137">
        <v>2024</v>
      </c>
      <c r="B50" s="146">
        <v>1.55</v>
      </c>
      <c r="C50" s="146">
        <v>1.35</v>
      </c>
      <c r="G50" s="145"/>
      <c r="H50" s="145"/>
    </row>
    <row r="51" spans="1:8" x14ac:dyDescent="0.25">
      <c r="A51" s="137">
        <v>2023</v>
      </c>
      <c r="B51" s="146">
        <v>1.5</v>
      </c>
      <c r="C51" s="146">
        <v>2.5</v>
      </c>
      <c r="G51" s="145"/>
      <c r="H51" s="145"/>
    </row>
    <row r="52" spans="1:8" x14ac:dyDescent="0.25">
      <c r="A52" s="140">
        <v>2022</v>
      </c>
      <c r="B52" s="146">
        <v>1.5</v>
      </c>
      <c r="C52" s="146">
        <v>1.2</v>
      </c>
      <c r="G52" s="145"/>
      <c r="H52" s="145"/>
    </row>
    <row r="53" spans="1:8" x14ac:dyDescent="0.25">
      <c r="A53" s="140">
        <v>2021</v>
      </c>
      <c r="B53" s="146">
        <v>1</v>
      </c>
      <c r="C53" s="146">
        <v>0.7</v>
      </c>
      <c r="F53" s="142"/>
      <c r="G53" s="141"/>
      <c r="H53" s="141"/>
    </row>
    <row r="54" spans="1:8" x14ac:dyDescent="0.25">
      <c r="A54" s="140">
        <v>2020</v>
      </c>
      <c r="B54" s="146">
        <v>1</v>
      </c>
      <c r="C54" s="146">
        <v>0.7</v>
      </c>
      <c r="F54" s="142"/>
      <c r="G54" s="141"/>
      <c r="H54" s="141"/>
    </row>
    <row r="55" spans="1:8" x14ac:dyDescent="0.25">
      <c r="A55" s="140">
        <v>2019</v>
      </c>
      <c r="B55" s="146">
        <v>1</v>
      </c>
      <c r="C55" s="146">
        <v>0.7</v>
      </c>
      <c r="F55" s="142"/>
      <c r="G55" s="141"/>
      <c r="H55" s="141"/>
    </row>
    <row r="56" spans="1:8" x14ac:dyDescent="0.25">
      <c r="A56" s="140">
        <v>2018</v>
      </c>
      <c r="B56" s="146">
        <v>1</v>
      </c>
      <c r="C56" s="146">
        <v>0.7</v>
      </c>
      <c r="F56" s="142"/>
      <c r="G56" s="141"/>
      <c r="H56" s="141"/>
    </row>
    <row r="57" spans="1:8" x14ac:dyDescent="0.25">
      <c r="A57" s="140">
        <v>2017</v>
      </c>
      <c r="B57" s="146">
        <v>0</v>
      </c>
      <c r="C57" s="146">
        <v>0.7</v>
      </c>
      <c r="F57" s="142"/>
      <c r="G57" s="141"/>
      <c r="H57" s="141"/>
    </row>
    <row r="58" spans="1:8" x14ac:dyDescent="0.25">
      <c r="A58" s="140" t="s">
        <v>101</v>
      </c>
      <c r="B58" s="146">
        <f>SUM(B49:B57)</f>
        <v>9.1</v>
      </c>
      <c r="C58" s="146">
        <f>SUM(C49:C57)</f>
        <v>9.1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HCS Rate Sheet</vt:lpstr>
      <vt:lpstr>Supporting Calculation</vt:lpstr>
      <vt:lpstr>Minimum Wage Detail Per Year</vt:lpstr>
      <vt:lpstr>'HCS Rate Sheet'!Print_Area</vt:lpstr>
      <vt:lpstr>'Supporting Calculation'!Print_Area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Majumder, Nilotpal</dc:creator>
  <cp:lastModifiedBy>Knauss, Alisa (HEALTH)</cp:lastModifiedBy>
  <cp:lastPrinted>2025-09-29T14:06:00Z</cp:lastPrinted>
  <dcterms:created xsi:type="dcterms:W3CDTF">2025-03-06T09:02:17Z</dcterms:created>
  <dcterms:modified xsi:type="dcterms:W3CDTF">2025-11-14T22:32:07Z</dcterms:modified>
</cp:coreProperties>
</file>